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s="1"/>
  <c r="C38" i="95" s="1"/>
  <c r="D6" i="86" l="1"/>
  <c r="D13" i="86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4" i="85" l="1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<sst xmlns="http://schemas.openxmlformats.org/spreadsheetml/2006/main" count="724" uniqueCount="513">
  <si>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</si>
  <si>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</si>
  <si>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</si>
  <si>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</si>
  <si>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</si>
  <si>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</si>
  <si>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</si>
  <si>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</si>
  <si>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</si>
  <si>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</si>
  <si>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</si>
  <si>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</si>
  <si>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</si>
  <si>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</si>
  <si>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</si>
  <si>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</si>
  <si>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</si>
  <si>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</si>
  <si>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</si>
  <si>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</si>
  <si>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</si>
  <si>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</si>
  <si>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</si>
  <si>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</si>
  <si>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</si>
  <si>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</si>
  <si>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</si>
  <si>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</si>
  <si>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</si>
  <si>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</si>
  <si>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</si>
  <si>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</si>
  <si>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</si>
  <si>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</si>
  <si>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</si>
  <si>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</si>
  <si>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</si>
  <si>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</si>
  <si>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</si>
  <si>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</si>
  <si>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</si>
  <si>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</si>
  <si>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</si>
  <si>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</si>
  <si>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</si>
  <si>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</si>
  <si>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</si>
  <si>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</si>
  <si>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</si>
  <si>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</si>
  <si>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</si>
  <si>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</si>
  <si>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</si>
  <si>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</si>
  <si>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</si>
  <si>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</si>
  <si>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</si>
  <si>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</si>
  <si>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</si>
  <si>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</si>
  <si>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</si>
  <si>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</si>
  <si>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</si>
  <si>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</si>
  <si>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</si>
  <si>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</si>
  <si>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</si>
  <si>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</si>
  <si>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</si>
  <si>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</si>
  <si>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</si>
  <si>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</si>
  <si>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</si>
  <si>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</si>
  <si>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</si>
  <si>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</si>
  <si>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</si>
  <si>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</si>
  <si>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</si>
  <si>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</si>
  <si>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</si>
  <si>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</si>
  <si>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</si>
  <si>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</si>
  <si>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</si>
  <si>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</si>
  <si>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</si>
  <si>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</si>
  <si>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</si>
  <si>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</si>
  <si>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</si>
  <si>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</si>
  <si>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</si>
  <si>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</si>
  <si>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</si>
  <si>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</si>
  <si>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</si>
  <si>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</si>
  <si>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</si>
  <si>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</si>
  <si>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</si>
  <si>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</si>
  <si>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</si>
  <si>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</si>
  <si>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</si>
  <si>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</si>
  <si>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</si>
  <si>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</si>
  <si>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</si>
  <si>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</si>
  <si>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</si>
  <si>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</si>
  <si>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</si>
  <si>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</si>
  <si>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</si>
  <si>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</si>
  <si>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</si>
  <si>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</si>
  <si>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</si>
  <si>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</si>
  <si>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</si>
  <si>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</si>
  <si>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</si>
  <si>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</si>
  <si>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</si>
  <si>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</si>
  <si>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</si>
  <si>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</si>
  <si>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</si>
  <si>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</si>
  <si>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</si>
  <si>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</si>
  <si>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</si>
  <si>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</si>
  <si>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</si>
  <si>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</si>
  <si>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</si>
  <si>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</si>
  <si>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</si>
  <si>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</si>
  <si>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</si>
  <si>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</si>
  <si>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</si>
  <si>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</si>
  <si>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</si>
  <si>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</si>
  <si>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</si>
  <si>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</si>
  <si>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</si>
  <si>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</si>
  <si>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</si>
  <si>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</si>
  <si>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</si>
  <si>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</si>
  <si>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</si>
  <si>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</si>
  <si>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</si>
  <si>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</si>
  <si>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</si>
  <si>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</si>
  <si>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</si>
  <si>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</si>
  <si>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</si>
  <si>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</si>
  <si>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</si>
  <si>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</si>
  <si>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</si>
  <si>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</si>
  <si>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</si>
  <si>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</si>
  <si>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</si>
  <si>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</si>
  <si>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</si>
  <si>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</si>
  <si>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</si>
  <si>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</si>
  <si>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</si>
  <si>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</si>
  <si>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</si>
  <si>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</si>
  <si>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</si>
  <si>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</si>
  <si>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</si>
  <si>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</si>
  <si>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</si>
  <si>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</si>
  <si>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</si>
  <si>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</si>
  <si>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</si>
  <si>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</si>
  <si>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</si>
  <si>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</si>
  <si>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</si>
  <si>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</si>
  <si>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</si>
  <si>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</si>
  <si>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</si>
  <si>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</si>
  <si>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</si>
  <si>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</si>
  <si>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</si>
  <si>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</si>
  <si>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</si>
  <si>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</si>
  <si>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</si>
  <si>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</si>
  <si>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</si>
  <si>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</si>
  <si>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</si>
  <si>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</si>
  <si>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</si>
  <si>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</si>
  <si>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</si>
  <si>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</si>
  <si>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</si>
  <si>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</si>
  <si>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</si>
  <si>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</si>
  <si>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</si>
  <si>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</si>
  <si>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</si>
  <si>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</si>
  <si>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</si>
  <si>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</si>
  <si>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</si>
  <si>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</si>
  <si>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</si>
  <si>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</si>
  <si>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</si>
  <si>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</si>
  <si>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</si>
  <si>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</si>
  <si>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</si>
  <si>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</si>
  <si>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</si>
  <si>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</si>
  <si>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</si>
  <si>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</si>
  <si>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</si>
  <si>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</si>
  <si>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</si>
  <si>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</si>
  <si>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</si>
  <si>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</si>
  <si>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</si>
  <si>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</si>
  <si>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</si>
  <si>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</si>
  <si>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</si>
  <si>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</si>
  <si>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</si>
  <si>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</si>
  <si>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</si>
  <si>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</si>
  <si>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</si>
  <si>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</si>
  <si>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</si>
  <si>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</si>
  <si>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</si>
  <si>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</si>
  <si>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</si>
  <si>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</si>
  <si>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</si>
  <si>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</si>
  <si>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</si>
  <si>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</si>
  <si>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</si>
  <si>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</si>
  <si>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</si>
  <si>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</si>
  <si>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</si>
  <si>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</si>
  <si>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</si>
  <si>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</si>
  <si>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</si>
  <si>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</si>
  <si>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</si>
  <si>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</si>
  <si>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</si>
  <si>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</si>
  <si>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</si>
  <si>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</si>
  <si>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</si>
  <si>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</si>
  <si>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</si>
  <si>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</si>
  <si>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</si>
  <si>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</si>
  <si>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</si>
  <si>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</si>
  <si>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</si>
  <si>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</si>
  <si>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</si>
  <si>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</si>
  <si>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</si>
  <si>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</si>
  <si>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</si>
  <si>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</si>
  <si>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</si>
  <si>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</si>
  <si>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</si>
  <si>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</si>
  <si>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</si>
  <si>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</si>
  <si>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</si>
  <si>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</si>
  <si>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</si>
  <si>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</si>
  <si>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</si>
  <si>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</si>
  <si>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</si>
  <si>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</si>
  <si>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</si>
  <si>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</si>
  <si>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</si>
  <si>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</si>
  <si>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</si>
  <si>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</si>
  <si>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</si>
  <si>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</si>
  <si>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</si>
  <si>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</si>
  <si>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</si>
  <si>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</si>
  <si>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</si>
  <si>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</si>
  <si>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</si>
  <si>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</si>
  <si>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</si>
  <si>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</si>
  <si>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</si>
  <si>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</si>
  <si>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</si>
  <si>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</si>
  <si>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</si>
  <si>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</si>
  <si>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</si>
  <si>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</si>
  <si>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</si>
  <si>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</si>
  <si>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</si>
  <si>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</si>
  <si>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</si>
  <si>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</si>
  <si>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</si>
  <si>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</si>
  <si>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</si>
  <si>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</si>
  <si>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</si>
  <si>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</si>
  <si>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</si>
  <si>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</si>
  <si>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</si>
  <si>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</si>
  <si>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</si>
  <si>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</si>
  <si>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</si>
  <si>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</si>
  <si>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</si>
  <si>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</si>
  <si>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</si>
  <si>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</si>
  <si>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</si>
  <si>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</si>
  <si>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</si>
  <si>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</si>
  <si>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</si>
  <si>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</si>
  <si>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</si>
  <si>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</si>
  <si>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</si>
  <si>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</si>
  <si>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</si>
  <si>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</si>
  <si>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</si>
  <si>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</si>
  <si>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</si>
  <si>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</si>
  <si>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</si>
  <si>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</si>
  <si>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</si>
  <si>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</si>
  <si>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</si>
  <si>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</si>
  <si>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</si>
  <si>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</si>
  <si>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</si>
  <si>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</si>
  <si>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</si>
  <si>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</si>
  <si>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</si>
  <si>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</si>
  <si>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</si>
  <si>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</si>
  <si>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</si>
  <si>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</si>
  <si>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</si>
  <si>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</si>
  <si>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</si>
  <si>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</si>
  <si>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</si>
  <si>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</si>
  <si>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</si>
  <si>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</si>
  <si>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</si>
  <si>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</si>
  <si>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</si>
  <si>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</si>
  <si>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</si>
  <si>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</si>
  <si>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</si>
  <si>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</si>
  <si>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</si>
  <si>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</si>
  <si>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</si>
  <si>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</si>
  <si>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</si>
  <si>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</si>
  <si>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</si>
  <si>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</si>
  <si>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</si>
  <si>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</si>
  <si>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</si>
  <si>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</si>
  <si>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</si>
  <si>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</si>
  <si>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</si>
  <si>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</si>
  <si>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</si>
  <si>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</si>
  <si>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</si>
  <si>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</si>
  <si>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</si>
  <si>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</si>
  <si>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</si>
  <si>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</si>
  <si>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</si>
  <si>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</si>
  <si>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</si>
  <si>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</si>
  <si>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</si>
  <si>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</si>
  <si>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</si>
  <si>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</si>
  <si>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</si>
  <si>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</si>
  <si>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</si>
  <si>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</si>
  <si>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</si>
  <si>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</si>
  <si>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</si>
  <si>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</si>
  <si>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</si>
  <si>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</si>
  <si>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</si>
  <si>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</si>
  <si>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</si>
  <si>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</si>
  <si>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</si>
  <si>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</si>
  <si>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</si>
  <si>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</si>
  <si>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</si>
  <si>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</si>
  <si>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</si>
  <si>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</si>
  <si>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</si>
  <si>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</si>
  <si>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</si>
  <si>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</si>
  <si>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</si>
  <si>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</si>
  <si>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</si>
  <si>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</si>
  <si>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</si>
  <si>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</si>
  <si>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</si>
  <si>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</si>
  <si>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</si>
  <si>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</si>
  <si>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</si>
  <si>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</si>
  <si>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</si>
  <si>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</si>
  <si>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</si>
  <si>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</si>
  <si>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</si>
  <si>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</si>
  <si>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</si>
  <si>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</si>
  <si>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</si>
  <si>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3 Q 2018</t>
  </si>
  <si>
    <t>2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</si>
  <si>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</si>
  <si>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</si>
  <si>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</si>
  <si>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</si>
  <si>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</si>
  <si>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</si>
  <si>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Anna borodovotsina -Member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</si>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</sst>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E15" sqref="E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494</v>
      </c>
    </row>
    <row r="3" spans="1:3">
      <c r="A3" s="259">
        <v>2</v>
      </c>
      <c r="B3" s="418" t="s">
        <v>349</v>
      </c>
      <c r="C3" s="115" t="s">
        <v>495</v>
      </c>
    </row>
    <row r="4" spans="1:3">
      <c r="A4" s="259">
        <v>3</v>
      </c>
      <c r="B4" s="419" t="s">
        <v>354</v>
      </c>
      <c r="C4" s="115" t="s">
        <v>496</v>
      </c>
    </row>
    <row r="5" spans="1:3">
      <c r="A5" s="260">
        <v>4</v>
      </c>
      <c r="B5" s="420" t="s">
        <v>350</v>
      </c>
      <c r="C5" s="496" t="s">
        <v>493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9" sqref="H29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43646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102364345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1605136.86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24759208.140000004</v>
      </c>
    </row>
    <row r="12" spans="1:3" s="96" customFormat="1">
      <c r="A12" s="128">
        <v>7</v>
      </c>
      <c r="B12" s="129" t="s">
        <v>245</v>
      </c>
      <c r="C12" s="135">
        <f>SUM(C13:C27)</f>
        <v>5214824.8600000003</v>
      </c>
    </row>
    <row r="13" spans="1:3" s="96" customFormat="1">
      <c r="A13" s="128">
        <v>8</v>
      </c>
      <c r="B13" s="136" t="s">
        <v>244</v>
      </c>
      <c r="C13" s="137">
        <v>1605136.86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3609688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97149520.140000001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23103019.810800001</v>
      </c>
    </row>
    <row r="44" spans="1:3" s="96" customFormat="1">
      <c r="A44" s="144">
        <v>37</v>
      </c>
      <c r="B44" s="133" t="s">
        <v>218</v>
      </c>
      <c r="C44" s="137">
        <v>17212200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5890819.810800001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23103019.810800001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L29" sqref="L29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43646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23428263.551956654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31237684.735942204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41650246.314589605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13015701.973309252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2.4606929228526697E-2</v>
      </c>
      <c r="D15" s="461">
        <f>C15*'5. RWA '!$C$13</f>
        <v>12811058.292672642</v>
      </c>
    </row>
    <row r="16" spans="1:4" s="401" customFormat="1">
      <c r="A16" s="396">
        <v>3.2</v>
      </c>
      <c r="B16" s="459" t="s">
        <v>431</v>
      </c>
      <c r="C16" s="464">
        <v>3.2919173700685436E-2</v>
      </c>
      <c r="D16" s="461">
        <f>C16*'5. RWA '!$C$13</f>
        <v>17138646.163828857</v>
      </c>
    </row>
    <row r="17" spans="1:6" s="400" customFormat="1">
      <c r="A17" s="396">
        <v>3.3</v>
      </c>
      <c r="B17" s="459" t="s">
        <v>432</v>
      </c>
      <c r="C17" s="464">
        <v>7.3899716817313874E-2</v>
      </c>
      <c r="D17" s="461">
        <f>C17*'5. RWA '!$C$13</f>
        <v>38474267.600244284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9.4606929228526704E-2</v>
      </c>
      <c r="D19" s="461">
        <f>C19*'5. RWA '!$C$13</f>
        <v>49255023.817938551</v>
      </c>
    </row>
    <row r="20" spans="1:6" s="400" customFormat="1">
      <c r="A20" s="397">
        <v>5</v>
      </c>
      <c r="B20" s="459" t="s">
        <v>142</v>
      </c>
      <c r="C20" s="464">
        <f>C8+C11+C12+C13+C16</f>
        <v>0.11791917370068543</v>
      </c>
      <c r="D20" s="461">
        <f>C20*'5. RWA '!$C$13</f>
        <v>61392032.873080313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0.17889971681731387</v>
      </c>
      <c r="D21" s="473">
        <f>C21*'5. RWA '!$C$13</f>
        <v>93140215.888143137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18" sqref="G1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43646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5995821</v>
      </c>
      <c r="D6" s="158"/>
      <c r="E6" s="159"/>
    </row>
    <row r="7" spans="1:6">
      <c r="A7" s="117">
        <v>2</v>
      </c>
      <c r="B7" s="160" t="s">
        <v>37</v>
      </c>
      <c r="C7" s="161">
        <v>47949930</v>
      </c>
      <c r="D7" s="162"/>
      <c r="E7" s="159"/>
    </row>
    <row r="8" spans="1:6">
      <c r="A8" s="117">
        <v>3</v>
      </c>
      <c r="B8" s="160" t="s">
        <v>38</v>
      </c>
      <c r="C8" s="161">
        <v>27012154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14640144</v>
      </c>
      <c r="D10" s="162"/>
      <c r="E10" s="159"/>
    </row>
    <row r="11" spans="1:6">
      <c r="A11" s="117">
        <v>6.1</v>
      </c>
      <c r="B11" s="283" t="s">
        <v>41</v>
      </c>
      <c r="C11" s="163">
        <v>396945029</v>
      </c>
      <c r="D11" s="164"/>
      <c r="E11" s="165"/>
    </row>
    <row r="12" spans="1:6">
      <c r="A12" s="117">
        <v>6.2</v>
      </c>
      <c r="B12" s="284" t="s">
        <v>42</v>
      </c>
      <c r="C12" s="163">
        <v>-22466572</v>
      </c>
      <c r="D12" s="164"/>
      <c r="E12" s="165"/>
    </row>
    <row r="13" spans="1:6">
      <c r="A13" s="499" t="s">
        <v>497</v>
      </c>
      <c r="B13" s="284" t="s">
        <v>512</v>
      </c>
      <c r="C13" s="163">
        <v>5890819.810800001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374478457</v>
      </c>
      <c r="D14" s="164"/>
      <c r="E14" s="159"/>
    </row>
    <row r="15" spans="1:6">
      <c r="A15" s="117">
        <v>7</v>
      </c>
      <c r="B15" s="160" t="s">
        <v>44</v>
      </c>
      <c r="C15" s="161">
        <v>2638750</v>
      </c>
      <c r="D15" s="162"/>
      <c r="E15" s="159"/>
    </row>
    <row r="16" spans="1:6">
      <c r="A16" s="117">
        <v>8</v>
      </c>
      <c r="B16" s="311" t="s">
        <v>206</v>
      </c>
      <c r="C16" s="161">
        <v>451898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18005975</v>
      </c>
      <c r="D21" s="162"/>
      <c r="E21" s="159"/>
    </row>
    <row r="22" spans="1:5">
      <c r="A22" s="117">
        <v>10.1</v>
      </c>
      <c r="B22" s="167" t="s">
        <v>92</v>
      </c>
      <c r="C22" s="161">
        <v>3609688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3513596.45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494740725.44999999</v>
      </c>
      <c r="D24" s="174"/>
      <c r="E24" s="175"/>
    </row>
    <row r="25" spans="1:5">
      <c r="A25" s="117">
        <v>13</v>
      </c>
      <c r="B25" s="160" t="s">
        <v>50</v>
      </c>
      <c r="C25" s="176">
        <v>29768827</v>
      </c>
      <c r="D25" s="177"/>
      <c r="E25" s="159"/>
    </row>
    <row r="26" spans="1:5">
      <c r="A26" s="117">
        <v>14</v>
      </c>
      <c r="B26" s="160" t="s">
        <v>51</v>
      </c>
      <c r="C26" s="161">
        <v>52008720.560000002</v>
      </c>
      <c r="D26" s="162"/>
      <c r="E26" s="159"/>
    </row>
    <row r="27" spans="1:5">
      <c r="A27" s="117">
        <v>15</v>
      </c>
      <c r="B27" s="160" t="s">
        <v>52</v>
      </c>
      <c r="C27" s="161">
        <v>6170036.9399999995</v>
      </c>
      <c r="D27" s="162"/>
      <c r="E27" s="159"/>
    </row>
    <row r="28" spans="1:5">
      <c r="A28" s="117">
        <v>16</v>
      </c>
      <c r="B28" s="160" t="s">
        <v>53</v>
      </c>
      <c r="C28" s="161">
        <v>35570839.950000003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226627300</v>
      </c>
      <c r="D30" s="162"/>
      <c r="E30" s="159"/>
    </row>
    <row r="31" spans="1:5">
      <c r="A31" s="117">
        <v>19</v>
      </c>
      <c r="B31" s="160" t="s">
        <v>56</v>
      </c>
      <c r="C31" s="161">
        <v>5782932</v>
      </c>
      <c r="D31" s="162"/>
      <c r="E31" s="159"/>
    </row>
    <row r="32" spans="1:5">
      <c r="A32" s="117">
        <v>20</v>
      </c>
      <c r="B32" s="160" t="s">
        <v>57</v>
      </c>
      <c r="C32" s="161">
        <v>7760724</v>
      </c>
      <c r="D32" s="162"/>
      <c r="E32" s="159"/>
    </row>
    <row r="33" spans="1:5">
      <c r="A33" s="117">
        <v>20.100000000000001</v>
      </c>
      <c r="B33" s="169" t="s">
        <v>511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28687000</v>
      </c>
      <c r="D34" s="171"/>
      <c r="E34" s="159"/>
    </row>
    <row r="35" spans="1:5">
      <c r="A35" s="117">
        <v>21.1</v>
      </c>
      <c r="B35" s="178" t="s">
        <v>93</v>
      </c>
      <c r="C35" s="179">
        <v>17212200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392376380.44999999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24759208.140000004</v>
      </c>
      <c r="D42" s="162"/>
      <c r="E42" s="159"/>
    </row>
    <row r="43" spans="1:5">
      <c r="A43" s="117">
        <v>29</v>
      </c>
      <c r="B43" s="169" t="s">
        <v>67</v>
      </c>
      <c r="C43" s="161">
        <v>1605136.86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102364345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W26" sqref="W26:W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43646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18474807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44115267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44115267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2729236.0000000014</v>
      </c>
      <c r="F13" s="186"/>
      <c r="G13" s="186"/>
      <c r="H13" s="186"/>
      <c r="I13" s="186">
        <v>24251502.149999999</v>
      </c>
      <c r="J13" s="186"/>
      <c r="K13" s="186"/>
      <c r="L13" s="186"/>
      <c r="M13" s="186">
        <v>31415.85</v>
      </c>
      <c r="N13" s="186"/>
      <c r="O13" s="186"/>
      <c r="P13" s="186"/>
      <c r="Q13" s="186"/>
      <c r="R13" s="186"/>
      <c r="S13" s="336">
        <f t="shared" si="0"/>
        <v>12703014.125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270062710.38</v>
      </c>
      <c r="N14" s="186">
        <v>14085204.413000001</v>
      </c>
      <c r="O14" s="186"/>
      <c r="P14" s="186"/>
      <c r="Q14" s="186"/>
      <c r="R14" s="186"/>
      <c r="S14" s="336">
        <f t="shared" si="0"/>
        <v>284147914.79299998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 t="s">
        <v>5</v>
      </c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19586129.949999999</v>
      </c>
      <c r="N17" s="186">
        <v>3535.625</v>
      </c>
      <c r="O17" s="186"/>
      <c r="P17" s="186"/>
      <c r="Q17" s="186"/>
      <c r="R17" s="186"/>
      <c r="S17" s="336">
        <f t="shared" si="0"/>
        <v>19589665.574999999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18114745.999999993</v>
      </c>
      <c r="N18" s="186">
        <v>727496.04</v>
      </c>
      <c r="O18" s="186">
        <v>553672.75999999978</v>
      </c>
      <c r="P18" s="186"/>
      <c r="Q18" s="186"/>
      <c r="R18" s="186"/>
      <c r="S18" s="336">
        <f t="shared" si="0"/>
        <v>19672751.179999992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5995821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93856627.359999999</v>
      </c>
      <c r="N21" s="186">
        <v>586499.77499999979</v>
      </c>
      <c r="O21" s="186"/>
      <c r="P21" s="186"/>
      <c r="Q21" s="186"/>
      <c r="R21" s="186"/>
      <c r="S21" s="336">
        <f t="shared" si="0"/>
        <v>94443127.135000005</v>
      </c>
    </row>
    <row r="22" spans="1:19" ht="13.5" thickBot="1">
      <c r="A22" s="188"/>
      <c r="B22" s="189" t="s">
        <v>111</v>
      </c>
      <c r="C22" s="190">
        <f>SUM(C8:C21)</f>
        <v>24470628</v>
      </c>
      <c r="D22" s="190">
        <f t="shared" ref="D22:J22" si="1">SUM(D8:D21)</f>
        <v>0</v>
      </c>
      <c r="E22" s="190">
        <f t="shared" si="1"/>
        <v>2729236.0000000014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24251502.149999999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445766896.54000002</v>
      </c>
      <c r="N22" s="190">
        <f t="shared" si="2"/>
        <v>15402735.853000002</v>
      </c>
      <c r="O22" s="190">
        <f t="shared" si="2"/>
        <v>553672.75999999978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474671739.80799997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7" activePane="bottomRight" state="frozen"/>
      <selection activeCell="B9" sqref="B9"/>
      <selection pane="topRight" activeCell="B9" sqref="B9"/>
      <selection pane="bottomLeft" activeCell="B9" sqref="B9"/>
      <selection pane="bottomRight" activeCell="X20" sqref="X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43646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2165644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1827387.03</v>
      </c>
      <c r="U13" s="323">
        <v>338256.97</v>
      </c>
      <c r="V13" s="201">
        <f t="shared" si="0"/>
        <v>2165644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1345197.7439999999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1345197.7439999999</v>
      </c>
      <c r="U20" s="323"/>
      <c r="V20" s="201">
        <f t="shared" si="0"/>
        <v>1345197.7439999999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3510841.7439999999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3172584.7740000002</v>
      </c>
      <c r="U21" s="204">
        <f t="shared" ref="U21" si="2">SUM(U7:U20)</f>
        <v>338256.97</v>
      </c>
      <c r="V21" s="205">
        <f t="shared" si="1"/>
        <v>3510841.7439999999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43646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62590074</v>
      </c>
      <c r="D8" s="330"/>
      <c r="E8" s="329"/>
      <c r="F8" s="329">
        <v>44115267</v>
      </c>
      <c r="G8" s="331">
        <v>44115267</v>
      </c>
      <c r="H8" s="333">
        <f>G8/(C8+E8)</f>
        <v>0.70482848446544411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27012154</v>
      </c>
      <c r="D13" s="330"/>
      <c r="E13" s="329"/>
      <c r="F13" s="329">
        <v>12703014.125</v>
      </c>
      <c r="G13" s="331">
        <v>12703014.125</v>
      </c>
      <c r="H13" s="333">
        <f t="shared" ref="H13:H21" si="0">G13/(C13+E13)</f>
        <v>0.47027031331896008</v>
      </c>
    </row>
    <row r="14" spans="1:9">
      <c r="A14" s="209">
        <v>7</v>
      </c>
      <c r="B14" s="1" t="s">
        <v>103</v>
      </c>
      <c r="C14" s="329">
        <v>270062710.38</v>
      </c>
      <c r="D14" s="330">
        <v>29485943.619999997</v>
      </c>
      <c r="E14" s="329">
        <v>14085204.412999999</v>
      </c>
      <c r="F14" s="329">
        <v>284147914.79299998</v>
      </c>
      <c r="G14" s="331">
        <v>282166270.79299998</v>
      </c>
      <c r="H14" s="333">
        <f t="shared" si="0"/>
        <v>0.99302601252082523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19586129.949999999</v>
      </c>
      <c r="D17" s="330">
        <v>7071.25</v>
      </c>
      <c r="E17" s="329">
        <v>3535.625</v>
      </c>
      <c r="F17" s="329">
        <v>19589665.574999999</v>
      </c>
      <c r="G17" s="331">
        <v>19589665.574999999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18668418.75999999</v>
      </c>
      <c r="D18" s="330">
        <v>771723.31</v>
      </c>
      <c r="E18" s="329">
        <v>727496.04</v>
      </c>
      <c r="F18" s="329">
        <v>19672751.179999992</v>
      </c>
      <c r="G18" s="331">
        <v>19488751.179999992</v>
      </c>
      <c r="H18" s="333">
        <f t="shared" si="0"/>
        <v>1.0047863883171937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99852448.359999999</v>
      </c>
      <c r="D21" s="330">
        <v>1202141.0699999996</v>
      </c>
      <c r="E21" s="329">
        <v>586499.77499999979</v>
      </c>
      <c r="F21" s="329">
        <v>94443127.135000005</v>
      </c>
      <c r="G21" s="331">
        <v>93097929.391000003</v>
      </c>
      <c r="H21" s="333">
        <f t="shared" si="0"/>
        <v>0.92691063695596509</v>
      </c>
    </row>
    <row r="22" spans="1:8" ht="13.5" thickBot="1">
      <c r="A22" s="212"/>
      <c r="B22" s="213" t="s">
        <v>111</v>
      </c>
      <c r="C22" s="332">
        <f>SUM(C8:C21)</f>
        <v>497771935.44999999</v>
      </c>
      <c r="D22" s="332">
        <f>SUM(D8:D21)</f>
        <v>31466879.249999996</v>
      </c>
      <c r="E22" s="332">
        <f>SUM(E8:E21)</f>
        <v>15402735.852999998</v>
      </c>
      <c r="F22" s="332">
        <f>SUM(F8:F21)</f>
        <v>474671739.80799997</v>
      </c>
      <c r="G22" s="332">
        <f>SUM(G8:G21)</f>
        <v>471160898.06400001</v>
      </c>
      <c r="H22" s="334">
        <f>G22/(C22+E22)</f>
        <v>0.91812968256534766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8" sqref="F28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43646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41838771.558032788</v>
      </c>
      <c r="G8" s="510">
        <v>50441955.748934418</v>
      </c>
      <c r="H8" s="510">
        <v>92280727.306967214</v>
      </c>
      <c r="I8" s="510">
        <v>31002535.36262295</v>
      </c>
      <c r="J8" s="510">
        <v>34072292.174016379</v>
      </c>
      <c r="K8" s="511">
        <v>65074827.536639333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4732900.9822950736</v>
      </c>
      <c r="D10" s="503">
        <v>22604243.825737834</v>
      </c>
      <c r="E10" s="503">
        <v>27337144.80803293</v>
      </c>
      <c r="F10" s="503">
        <v>21554800.52354918</v>
      </c>
      <c r="G10" s="503">
        <v>16795144.070954911</v>
      </c>
      <c r="H10" s="503">
        <v>38349944.594504088</v>
      </c>
      <c r="I10" s="503">
        <v>261964.79120491809</v>
      </c>
      <c r="J10" s="503">
        <v>1531468.3527868856</v>
      </c>
      <c r="K10" s="504">
        <v>1793433.1439918033</v>
      </c>
    </row>
    <row r="11" spans="1:11">
      <c r="A11" s="360">
        <v>3</v>
      </c>
      <c r="B11" s="361" t="s">
        <v>391</v>
      </c>
      <c r="C11" s="502">
        <v>38746847.533114776</v>
      </c>
      <c r="D11" s="503">
        <v>321741183.87491798</v>
      </c>
      <c r="E11" s="503">
        <v>360488031.40803277</v>
      </c>
      <c r="F11" s="503">
        <v>983254.87156721356</v>
      </c>
      <c r="G11" s="503">
        <v>6519864.3538336055</v>
      </c>
      <c r="H11" s="503">
        <v>7503119.2254008194</v>
      </c>
      <c r="I11" s="503">
        <v>14415524.787729504</v>
      </c>
      <c r="J11" s="503">
        <v>14951035.623950817</v>
      </c>
      <c r="K11" s="504">
        <v>29366560.411680322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13930943.938360654</v>
      </c>
      <c r="D13" s="503">
        <v>20753372.036721308</v>
      </c>
      <c r="E13" s="503">
        <v>34684315.975081973</v>
      </c>
      <c r="F13" s="503">
        <v>3405487.5513024582</v>
      </c>
      <c r="G13" s="503">
        <v>8241937.88815</v>
      </c>
      <c r="H13" s="503">
        <v>11647425.439452458</v>
      </c>
      <c r="I13" s="503">
        <v>994572.91053278663</v>
      </c>
      <c r="J13" s="503">
        <v>1973088.8800491807</v>
      </c>
      <c r="K13" s="504">
        <v>2967661.7905819672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1829695.0481967211</v>
      </c>
      <c r="D15" s="503">
        <v>10984194.776393441</v>
      </c>
      <c r="E15" s="503">
        <v>12813889.824590161</v>
      </c>
      <c r="F15" s="503">
        <v>323237.52655737707</v>
      </c>
      <c r="G15" s="503">
        <v>1086179.1831147536</v>
      </c>
      <c r="H15" s="503">
        <v>1409416.7096721306</v>
      </c>
      <c r="I15" s="503">
        <v>323237.52655737707</v>
      </c>
      <c r="J15" s="503">
        <v>1086179.1831147536</v>
      </c>
      <c r="K15" s="504">
        <v>1409416.7096721306</v>
      </c>
    </row>
    <row r="16" spans="1:11">
      <c r="A16" s="360">
        <v>8</v>
      </c>
      <c r="B16" s="362" t="s">
        <v>393</v>
      </c>
      <c r="C16" s="502">
        <v>59240387.501967229</v>
      </c>
      <c r="D16" s="503">
        <v>376082994.51377052</v>
      </c>
      <c r="E16" s="503">
        <v>435323382.01573777</v>
      </c>
      <c r="F16" s="503">
        <v>26266780.47297623</v>
      </c>
      <c r="G16" s="503">
        <v>32643125.496053267</v>
      </c>
      <c r="H16" s="503">
        <v>58909905.969029501</v>
      </c>
      <c r="I16" s="503">
        <v>15995300.016024586</v>
      </c>
      <c r="J16" s="503">
        <v>19541772.039901637</v>
      </c>
      <c r="K16" s="504">
        <v>35537072.055926219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92496106.876557365</v>
      </c>
      <c r="D19" s="503">
        <v>260494049.36803284</v>
      </c>
      <c r="E19" s="503">
        <v>352990156.24459028</v>
      </c>
      <c r="F19" s="503">
        <v>2335215.418196721</v>
      </c>
      <c r="G19" s="503">
        <v>2997161.2366393446</v>
      </c>
      <c r="H19" s="503">
        <v>5332376.6548360661</v>
      </c>
      <c r="I19" s="503">
        <v>13171451.613606555</v>
      </c>
      <c r="J19" s="503">
        <v>20629035.396475408</v>
      </c>
      <c r="K19" s="504">
        <v>33800487.010081962</v>
      </c>
    </row>
    <row r="20" spans="1:11">
      <c r="A20" s="360">
        <v>11</v>
      </c>
      <c r="B20" s="361" t="s">
        <v>395</v>
      </c>
      <c r="C20" s="502">
        <v>1452892.3399180318</v>
      </c>
      <c r="D20" s="503">
        <v>2767927.6483606561</v>
      </c>
      <c r="E20" s="503">
        <v>4220819.9882786851</v>
      </c>
      <c r="F20" s="503">
        <v>22469.753524590276</v>
      </c>
      <c r="G20" s="503">
        <v>0</v>
      </c>
      <c r="H20" s="503">
        <v>22469.753524590276</v>
      </c>
      <c r="I20" s="503">
        <v>22469.753524590276</v>
      </c>
      <c r="J20" s="503">
        <v>0</v>
      </c>
      <c r="K20" s="504">
        <v>22469.753524590276</v>
      </c>
    </row>
    <row r="21" spans="1:11" ht="13.5" thickBot="1">
      <c r="A21" s="363">
        <v>12</v>
      </c>
      <c r="B21" s="364" t="s">
        <v>394</v>
      </c>
      <c r="C21" s="507">
        <v>93948999.216475427</v>
      </c>
      <c r="D21" s="508">
        <v>263261977.01639342</v>
      </c>
      <c r="E21" s="507">
        <v>357210976.23286891</v>
      </c>
      <c r="F21" s="508">
        <v>2357685.1717213113</v>
      </c>
      <c r="G21" s="508">
        <v>2997161.2366393446</v>
      </c>
      <c r="H21" s="508">
        <v>5354846.4083606564</v>
      </c>
      <c r="I21" s="508">
        <v>13193921.367131146</v>
      </c>
      <c r="J21" s="508">
        <v>20629035.396475408</v>
      </c>
      <c r="K21" s="509">
        <v>33822956.763606556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41838771.558032788</v>
      </c>
      <c r="G23" s="514">
        <v>50441955.748934418</v>
      </c>
      <c r="H23" s="514">
        <v>92280727.306967214</v>
      </c>
      <c r="I23" s="514">
        <v>31002535.36262295</v>
      </c>
      <c r="J23" s="514">
        <v>34072292.174016379</v>
      </c>
      <c r="K23" s="515">
        <v>65074827.536639333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23909095.301254921</v>
      </c>
      <c r="G24" s="516">
        <v>29645964.259413924</v>
      </c>
      <c r="H24" s="516">
        <v>53555059.560668841</v>
      </c>
      <c r="I24" s="516">
        <v>3998825.0040061465</v>
      </c>
      <c r="J24" s="516">
        <v>4885443.0099754091</v>
      </c>
      <c r="K24" s="517">
        <v>8884268.0139815547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1.7499102760210583</v>
      </c>
      <c r="G25" s="512">
        <v>1.7014779923347183</v>
      </c>
      <c r="H25" s="512">
        <v>1.7231000780127737</v>
      </c>
      <c r="I25" s="512">
        <v>7.7529112505707687</v>
      </c>
      <c r="J25" s="512">
        <v>6.9742482113588062</v>
      </c>
      <c r="K25" s="513">
        <v>7.3247258450812467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43646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5234340</v>
      </c>
      <c r="D7" s="221"/>
      <c r="E7" s="229">
        <f t="shared" ref="E7:M7" si="0">SUM(E8:E13)</f>
        <v>104686.8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104686.8</v>
      </c>
      <c r="L7" s="230">
        <f t="shared" si="0"/>
        <v>0</v>
      </c>
      <c r="M7" s="230">
        <f t="shared" si="0"/>
        <v>0</v>
      </c>
      <c r="N7" s="231">
        <f>SUM(N8:N13)</f>
        <v>104686.8</v>
      </c>
    </row>
    <row r="8" spans="1:14" ht="14.25">
      <c r="A8" s="226">
        <v>1.1000000000000001</v>
      </c>
      <c r="B8" s="232" t="s">
        <v>266</v>
      </c>
      <c r="C8" s="230">
        <v>5234340</v>
      </c>
      <c r="D8" s="233">
        <v>0.02</v>
      </c>
      <c r="E8" s="229">
        <f>C8*D8</f>
        <v>104686.8</v>
      </c>
      <c r="F8" s="230"/>
      <c r="G8" s="230"/>
      <c r="H8" s="230"/>
      <c r="I8" s="230"/>
      <c r="J8" s="230"/>
      <c r="K8" s="230">
        <v>104686.8</v>
      </c>
      <c r="L8" s="230"/>
      <c r="M8" s="230"/>
      <c r="N8" s="231">
        <f>SUMPRODUCT($F$6:$M$6,F8:M8)</f>
        <v>104686.8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5234340</v>
      </c>
      <c r="D21" s="240"/>
      <c r="E21" s="241">
        <f>E14+E7</f>
        <v>104686.8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104686.8</v>
      </c>
      <c r="L21" s="242">
        <f t="shared" si="4"/>
        <v>0</v>
      </c>
      <c r="M21" s="242">
        <f>M7+M14</f>
        <v>0</v>
      </c>
      <c r="N21" s="243">
        <f>N14+N7</f>
        <v>104686.8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C1" sqref="C1:C1048576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43646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488099827.44999999</v>
      </c>
    </row>
    <row r="7" spans="1:3">
      <c r="A7" s="431">
        <v>2</v>
      </c>
      <c r="B7" s="432" t="s">
        <v>445</v>
      </c>
      <c r="C7" s="433">
        <v>-5214824.8600000003</v>
      </c>
    </row>
    <row r="8" spans="1:3" ht="24">
      <c r="A8" s="434">
        <v>3</v>
      </c>
      <c r="B8" s="435" t="s">
        <v>446</v>
      </c>
      <c r="C8" s="433">
        <f>C6+C7</f>
        <v>482885002.58999997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104686.8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104686.8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31466879.25</v>
      </c>
    </row>
    <row r="29" spans="1:3">
      <c r="A29" s="453">
        <v>18</v>
      </c>
      <c r="B29" s="439" t="s">
        <v>470</v>
      </c>
      <c r="C29" s="433">
        <v>-16064143.397000002</v>
      </c>
    </row>
    <row r="30" spans="1:3">
      <c r="A30" s="451">
        <v>19</v>
      </c>
      <c r="B30" s="452" t="s">
        <v>471</v>
      </c>
      <c r="C30" s="446">
        <f>C28+C29</f>
        <v>15402735.852999998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97149520.140000001</v>
      </c>
    </row>
    <row r="36" spans="1:3">
      <c r="A36" s="451">
        <v>21</v>
      </c>
      <c r="B36" s="452" t="s">
        <v>479</v>
      </c>
      <c r="C36" s="446">
        <f>C8+C18+C26+C30</f>
        <v>498392425.24299997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0.19492575572879753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18" sqref="J1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488</v>
      </c>
      <c r="D5" s="116" t="s">
        <v>489</v>
      </c>
      <c r="E5" s="116" t="s">
        <v>490</v>
      </c>
      <c r="F5" s="116" t="s">
        <v>491</v>
      </c>
      <c r="G5" s="14" t="s">
        <v>492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97149520.140000001</v>
      </c>
      <c r="D8" s="18">
        <v>78495629.349999994</v>
      </c>
      <c r="E8" s="18">
        <v>81014417.01000002</v>
      </c>
      <c r="F8" s="18">
        <v>80075233</v>
      </c>
      <c r="G8" s="19">
        <v>78182004</v>
      </c>
    </row>
    <row r="9" spans="1:8" ht="15">
      <c r="A9" s="421">
        <v>2</v>
      </c>
      <c r="B9" s="16" t="s">
        <v>142</v>
      </c>
      <c r="C9" s="17">
        <v>97149520.140000001</v>
      </c>
      <c r="D9" s="18">
        <v>78495629.349999994</v>
      </c>
      <c r="E9" s="18">
        <v>81014417.01000002</v>
      </c>
      <c r="F9" s="18">
        <v>80075233</v>
      </c>
      <c r="G9" s="19">
        <v>78182004</v>
      </c>
    </row>
    <row r="10" spans="1:8" ht="15">
      <c r="A10" s="421">
        <v>3</v>
      </c>
      <c r="B10" s="16" t="s">
        <v>141</v>
      </c>
      <c r="C10" s="17">
        <v>120252539.9508</v>
      </c>
      <c r="D10" s="18">
        <v>100239775.48628749</v>
      </c>
      <c r="E10" s="18">
        <v>102824771.02341253</v>
      </c>
      <c r="F10" s="18">
        <v>101059521</v>
      </c>
      <c r="G10" s="19">
        <v>103099021.78749999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520628078.93237007</v>
      </c>
      <c r="D12" s="18">
        <v>500258638.97361988</v>
      </c>
      <c r="E12" s="18">
        <v>510465734.21429998</v>
      </c>
      <c r="F12" s="18">
        <v>465970768.68000001</v>
      </c>
      <c r="G12" s="19">
        <v>464864769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&gt;=9.46069292285267%</v>
      </c>
      <c r="C15" s="484">
        <v>0.18660061581622797</v>
      </c>
      <c r="D15" s="485">
        <v>0.15691009256941399</v>
      </c>
      <c r="E15" s="485">
        <v>0.15870686625948754</v>
      </c>
      <c r="F15" s="485">
        <v>0.17184604353366795</v>
      </c>
      <c r="G15" s="486">
        <v>0.16818225258967731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&gt;=11.7919173700685%</v>
      </c>
      <c r="C16" s="484">
        <v>0.18660061581622797</v>
      </c>
      <c r="D16" s="485">
        <v>0.15691009256941449</v>
      </c>
      <c r="E16" s="485">
        <v>0.15870686625948754</v>
      </c>
      <c r="F16" s="485">
        <v>0.17184604353366795</v>
      </c>
      <c r="G16" s="486">
        <v>0.16818225258967731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&gt;=17.8899716817314%</v>
      </c>
      <c r="C17" s="484">
        <v>0.23097590164056611</v>
      </c>
      <c r="D17" s="485">
        <v>0.20037590093786153</v>
      </c>
      <c r="E17" s="485">
        <v>0.20143324836813706</v>
      </c>
      <c r="F17" s="485">
        <v>0.21687952934532992</v>
      </c>
      <c r="G17" s="486">
        <v>0.22178282516285933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7.8451560081423358E-2</v>
      </c>
      <c r="D19" s="488">
        <v>7.7600705401549216E-2</v>
      </c>
      <c r="E19" s="488">
        <v>8.0501818511243439E-2</v>
      </c>
      <c r="F19" s="488">
        <v>8.0740607132142955E-2</v>
      </c>
      <c r="G19" s="489">
        <v>8.0482175949584109E-2</v>
      </c>
    </row>
    <row r="20" spans="1:7" ht="15">
      <c r="A20" s="424">
        <v>9</v>
      </c>
      <c r="B20" s="16" t="s">
        <v>135</v>
      </c>
      <c r="C20" s="487">
        <v>3.2353002877717287E-2</v>
      </c>
      <c r="D20" s="488">
        <v>3.2326117959837579E-2</v>
      </c>
      <c r="E20" s="488">
        <v>2.7396457503209688E-2</v>
      </c>
      <c r="F20" s="488">
        <v>2.6429251850539359E-2</v>
      </c>
      <c r="G20" s="489">
        <v>2.5038176407874198E-2</v>
      </c>
    </row>
    <row r="21" spans="1:7" ht="15">
      <c r="A21" s="424">
        <v>10</v>
      </c>
      <c r="B21" s="16" t="s">
        <v>134</v>
      </c>
      <c r="C21" s="487">
        <v>2.204313161929157E-2</v>
      </c>
      <c r="D21" s="488">
        <v>2.1834681150838912E-2</v>
      </c>
      <c r="E21" s="488">
        <v>2.936374879685405E-2</v>
      </c>
      <c r="F21" s="488">
        <v>3.1296724724465368E-2</v>
      </c>
      <c r="G21" s="489">
        <v>3.285540791201462E-2</v>
      </c>
    </row>
    <row r="22" spans="1:7" ht="15">
      <c r="A22" s="424">
        <v>11</v>
      </c>
      <c r="B22" s="16" t="s">
        <v>133</v>
      </c>
      <c r="C22" s="487">
        <v>4.6098557203706071E-2</v>
      </c>
      <c r="D22" s="488">
        <v>4.5274587441711638E-2</v>
      </c>
      <c r="E22" s="488">
        <v>5.3105361008033758E-2</v>
      </c>
      <c r="F22" s="488">
        <v>5.4311355281603607E-2</v>
      </c>
      <c r="G22" s="489">
        <v>5.5443999541709907E-2</v>
      </c>
    </row>
    <row r="23" spans="1:7" ht="15">
      <c r="A23" s="424">
        <v>12</v>
      </c>
      <c r="B23" s="16" t="s">
        <v>279</v>
      </c>
      <c r="C23" s="487">
        <v>8.1828277670681314E-3</v>
      </c>
      <c r="D23" s="488">
        <v>-2.1453933777802903E-2</v>
      </c>
      <c r="E23" s="488">
        <v>1.9875152826454086E-2</v>
      </c>
      <c r="F23" s="488">
        <v>2.3374919371788833E-2</v>
      </c>
      <c r="G23" s="489">
        <v>2.7195473553388409E-2</v>
      </c>
    </row>
    <row r="24" spans="1:7" ht="15">
      <c r="A24" s="424">
        <v>13</v>
      </c>
      <c r="B24" s="16" t="s">
        <v>280</v>
      </c>
      <c r="C24" s="487">
        <v>4.509238706492423E-2</v>
      </c>
      <c r="D24" s="488">
        <v>-0.12072722419958995</v>
      </c>
      <c r="E24" s="488">
        <v>0.1106741801692821</v>
      </c>
      <c r="F24" s="488">
        <v>0.13260937264857631</v>
      </c>
      <c r="G24" s="489">
        <v>0.15884035284198073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0.10235181977804791</v>
      </c>
      <c r="D26" s="488">
        <v>0.10650332875301616</v>
      </c>
      <c r="E26" s="488">
        <v>4.7847232274121777E-2</v>
      </c>
      <c r="F26" s="488">
        <v>5.8080086546683105E-2</v>
      </c>
      <c r="G26" s="489">
        <v>4.3066936710630513E-2</v>
      </c>
    </row>
    <row r="27" spans="1:7" ht="15" customHeight="1">
      <c r="A27" s="424">
        <v>15</v>
      </c>
      <c r="B27" s="16" t="s">
        <v>131</v>
      </c>
      <c r="C27" s="487">
        <v>5.6598698456052463E-2</v>
      </c>
      <c r="D27" s="488">
        <v>6.0325121441771351E-2</v>
      </c>
      <c r="E27" s="488">
        <v>4.6338875673972914E-2</v>
      </c>
      <c r="F27" s="488">
        <v>4.7938384133298775E-2</v>
      </c>
      <c r="G27" s="489">
        <v>4.4271930631029674E-2</v>
      </c>
    </row>
    <row r="28" spans="1:7" ht="15">
      <c r="A28" s="424">
        <v>16</v>
      </c>
      <c r="B28" s="16" t="s">
        <v>130</v>
      </c>
      <c r="C28" s="487">
        <v>0.76018445617063013</v>
      </c>
      <c r="D28" s="488">
        <v>0.77361121666424104</v>
      </c>
      <c r="E28" s="488">
        <v>0.77049048946060028</v>
      </c>
      <c r="F28" s="488">
        <v>0.79961382616683552</v>
      </c>
      <c r="G28" s="489">
        <v>0.80330127521945149</v>
      </c>
    </row>
    <row r="29" spans="1:7" ht="15" customHeight="1">
      <c r="A29" s="424">
        <v>17</v>
      </c>
      <c r="B29" s="16" t="s">
        <v>129</v>
      </c>
      <c r="C29" s="487">
        <v>0.68704781012484573</v>
      </c>
      <c r="D29" s="488">
        <v>0.70196791230570188</v>
      </c>
      <c r="E29" s="488">
        <v>0.72311931361692172</v>
      </c>
      <c r="F29" s="488">
        <v>0.72928083647633657</v>
      </c>
      <c r="G29" s="489">
        <v>0.74142951905275034</v>
      </c>
    </row>
    <row r="30" spans="1:7" ht="15">
      <c r="A30" s="424">
        <v>18</v>
      </c>
      <c r="B30" s="16" t="s">
        <v>128</v>
      </c>
      <c r="C30" s="487">
        <v>0.13240720444346005</v>
      </c>
      <c r="D30" s="488">
        <v>0.23234179517585299</v>
      </c>
      <c r="E30" s="488">
        <v>0.22669717516852361</v>
      </c>
      <c r="F30" s="488">
        <v>7.3255503210028286E-2</v>
      </c>
      <c r="G30" s="489">
        <v>5.9071899713027433E-2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0.18565219164075683</v>
      </c>
      <c r="D32" s="490">
        <v>0.16168518779434296</v>
      </c>
      <c r="E32" s="490">
        <v>0.13260434226417994</v>
      </c>
      <c r="F32" s="490">
        <v>0.17576000737101433</v>
      </c>
      <c r="G32" s="491">
        <v>0.21048816469432097</v>
      </c>
    </row>
    <row r="33" spans="1:7" ht="15" customHeight="1">
      <c r="A33" s="424">
        <v>20</v>
      </c>
      <c r="B33" s="16" t="s">
        <v>126</v>
      </c>
      <c r="C33" s="492">
        <v>0.89791232626168638</v>
      </c>
      <c r="D33" s="490">
        <v>0.89456170406655289</v>
      </c>
      <c r="E33" s="490">
        <v>0.91076367523843593</v>
      </c>
      <c r="F33" s="490">
        <v>0.91586651470867353</v>
      </c>
      <c r="G33" s="491">
        <v>0.92048535136080134</v>
      </c>
    </row>
    <row r="34" spans="1:7" ht="15" customHeight="1">
      <c r="A34" s="424">
        <v>21</v>
      </c>
      <c r="B34" s="16" t="s">
        <v>125</v>
      </c>
      <c r="C34" s="492">
        <v>0.11759443786860785</v>
      </c>
      <c r="D34" s="490">
        <v>0.11342133289457342</v>
      </c>
      <c r="E34" s="490">
        <v>0.10562600945782762</v>
      </c>
      <c r="F34" s="490">
        <v>9.272002132843131E-2</v>
      </c>
      <c r="G34" s="491">
        <v>8.0157933538252499E-2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92280727.306967214</v>
      </c>
      <c r="D36" s="22">
        <v>74716743.907333329</v>
      </c>
      <c r="E36" s="22">
        <v>67220403.753253981</v>
      </c>
      <c r="F36" s="22">
        <v>81396467.870039672</v>
      </c>
      <c r="G36" s="23">
        <v>88793459.420749992</v>
      </c>
    </row>
    <row r="37" spans="1:7" ht="15" customHeight="1">
      <c r="A37" s="424">
        <v>23</v>
      </c>
      <c r="B37" s="16" t="s">
        <v>398</v>
      </c>
      <c r="C37" s="21">
        <v>53555059.560668841</v>
      </c>
      <c r="D37" s="22">
        <v>54654924.455404989</v>
      </c>
      <c r="E37" s="22">
        <v>44088779.003085777</v>
      </c>
      <c r="F37" s="22">
        <v>48133396.305444978</v>
      </c>
      <c r="G37" s="23">
        <v>47692716.998109989</v>
      </c>
    </row>
    <row r="38" spans="1:7" ht="15.75" thickBot="1">
      <c r="A38" s="426">
        <v>24</v>
      </c>
      <c r="B38" s="266" t="s">
        <v>387</v>
      </c>
      <c r="C38" s="493">
        <v>1.7231000780127737</v>
      </c>
      <c r="D38" s="494">
        <v>1.3670633461088677</v>
      </c>
      <c r="E38" s="494">
        <v>1.524660135145707</v>
      </c>
      <c r="F38" s="494">
        <v>1.6910601394822391</v>
      </c>
      <c r="G38" s="495">
        <v>1.8617823644702143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2389824</v>
      </c>
      <c r="D7" s="37">
        <v>3605997</v>
      </c>
      <c r="E7" s="38">
        <f>C7+D7</f>
        <v>5995821</v>
      </c>
      <c r="F7" s="39">
        <v>3741674</v>
      </c>
      <c r="G7" s="40">
        <v>6170837</v>
      </c>
      <c r="H7" s="41">
        <f>F7+G7</f>
        <v>9912511</v>
      </c>
    </row>
    <row r="8" spans="1:8">
      <c r="A8" s="32">
        <v>2</v>
      </c>
      <c r="B8" s="36" t="s">
        <v>37</v>
      </c>
      <c r="C8" s="37">
        <v>3834663</v>
      </c>
      <c r="D8" s="37">
        <v>44115267</v>
      </c>
      <c r="E8" s="38">
        <f t="shared" ref="E8:E19" si="0">C8+D8</f>
        <v>47949930</v>
      </c>
      <c r="F8" s="39">
        <v>11952521</v>
      </c>
      <c r="G8" s="40">
        <v>46727525</v>
      </c>
      <c r="H8" s="41">
        <f t="shared" ref="H8:H40" si="1">F8+G8</f>
        <v>58680046</v>
      </c>
    </row>
    <row r="9" spans="1:8">
      <c r="A9" s="32">
        <v>3</v>
      </c>
      <c r="B9" s="36" t="s">
        <v>38</v>
      </c>
      <c r="C9" s="37">
        <v>21049705</v>
      </c>
      <c r="D9" s="37">
        <v>5962449</v>
      </c>
      <c r="E9" s="38">
        <f t="shared" si="0"/>
        <v>27012154</v>
      </c>
      <c r="F9" s="39">
        <v>575945</v>
      </c>
      <c r="G9" s="40">
        <v>13506502</v>
      </c>
      <c r="H9" s="41">
        <f t="shared" si="1"/>
        <v>14082447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14640144</v>
      </c>
      <c r="D11" s="37">
        <v>0</v>
      </c>
      <c r="E11" s="38">
        <f t="shared" si="0"/>
        <v>14640144</v>
      </c>
      <c r="F11" s="39">
        <v>16191536</v>
      </c>
      <c r="G11" s="40">
        <v>0</v>
      </c>
      <c r="H11" s="41">
        <f t="shared" si="1"/>
        <v>16191536</v>
      </c>
    </row>
    <row r="12" spans="1:8">
      <c r="A12" s="32">
        <v>6.1</v>
      </c>
      <c r="B12" s="42" t="s">
        <v>41</v>
      </c>
      <c r="C12" s="37">
        <v>95193588</v>
      </c>
      <c r="D12" s="37">
        <v>301751441</v>
      </c>
      <c r="E12" s="38">
        <f t="shared" si="0"/>
        <v>396945029</v>
      </c>
      <c r="F12" s="39">
        <v>68949209</v>
      </c>
      <c r="G12" s="40">
        <v>281582850</v>
      </c>
      <c r="H12" s="41">
        <f t="shared" si="1"/>
        <v>350532059</v>
      </c>
    </row>
    <row r="13" spans="1:8">
      <c r="A13" s="32">
        <v>6.2</v>
      </c>
      <c r="B13" s="42" t="s">
        <v>42</v>
      </c>
      <c r="C13" s="37">
        <v>-4132068</v>
      </c>
      <c r="D13" s="37">
        <v>-18334504</v>
      </c>
      <c r="E13" s="38">
        <f t="shared" si="0"/>
        <v>-22466572</v>
      </c>
      <c r="F13" s="39">
        <v>-3260505</v>
      </c>
      <c r="G13" s="40">
        <v>-12258226</v>
      </c>
      <c r="H13" s="41">
        <f t="shared" si="1"/>
        <v>-15518731</v>
      </c>
    </row>
    <row r="14" spans="1:8">
      <c r="A14" s="32">
        <v>6</v>
      </c>
      <c r="B14" s="36" t="s">
        <v>43</v>
      </c>
      <c r="C14" s="38">
        <f>C12+C13</f>
        <v>91061520</v>
      </c>
      <c r="D14" s="38">
        <f>D12+D13</f>
        <v>283416937</v>
      </c>
      <c r="E14" s="38">
        <f t="shared" si="0"/>
        <v>374478457</v>
      </c>
      <c r="F14" s="38">
        <f>F12+F13</f>
        <v>65688704</v>
      </c>
      <c r="G14" s="38">
        <f>G12+G13</f>
        <v>269324624</v>
      </c>
      <c r="H14" s="41">
        <f t="shared" si="1"/>
        <v>335013328</v>
      </c>
    </row>
    <row r="15" spans="1:8">
      <c r="A15" s="32">
        <v>7</v>
      </c>
      <c r="B15" s="36" t="s">
        <v>44</v>
      </c>
      <c r="C15" s="37">
        <v>1195155</v>
      </c>
      <c r="D15" s="37">
        <v>1443595</v>
      </c>
      <c r="E15" s="38">
        <f t="shared" si="0"/>
        <v>2638750</v>
      </c>
      <c r="F15" s="39">
        <v>1037292</v>
      </c>
      <c r="G15" s="40">
        <v>1369819</v>
      </c>
      <c r="H15" s="41">
        <f t="shared" si="1"/>
        <v>2407111</v>
      </c>
    </row>
    <row r="16" spans="1:8">
      <c r="A16" s="32">
        <v>8</v>
      </c>
      <c r="B16" s="36" t="s">
        <v>206</v>
      </c>
      <c r="C16" s="37">
        <v>451898</v>
      </c>
      <c r="D16" s="37">
        <v>0</v>
      </c>
      <c r="E16" s="38">
        <f t="shared" si="0"/>
        <v>451898</v>
      </c>
      <c r="F16" s="39">
        <v>350665</v>
      </c>
      <c r="G16" s="40">
        <v>0</v>
      </c>
      <c r="H16" s="41">
        <f t="shared" si="1"/>
        <v>350665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18005975</v>
      </c>
      <c r="D18" s="37">
        <v>0</v>
      </c>
      <c r="E18" s="38">
        <f t="shared" si="0"/>
        <v>18005975</v>
      </c>
      <c r="F18" s="39">
        <v>16853201</v>
      </c>
      <c r="G18" s="40">
        <v>0</v>
      </c>
      <c r="H18" s="41">
        <f t="shared" si="1"/>
        <v>16853201</v>
      </c>
    </row>
    <row r="19" spans="1:8">
      <c r="A19" s="32">
        <v>11</v>
      </c>
      <c r="B19" s="36" t="s">
        <v>47</v>
      </c>
      <c r="C19" s="37">
        <v>2147309.4500000002</v>
      </c>
      <c r="D19" s="37">
        <v>1366287</v>
      </c>
      <c r="E19" s="38">
        <f t="shared" si="0"/>
        <v>3513596.45</v>
      </c>
      <c r="F19" s="39">
        <v>1246402</v>
      </c>
      <c r="G19" s="40">
        <v>372620</v>
      </c>
      <c r="H19" s="41">
        <f t="shared" si="1"/>
        <v>1619022</v>
      </c>
    </row>
    <row r="20" spans="1:8">
      <c r="A20" s="32">
        <v>12</v>
      </c>
      <c r="B20" s="44" t="s">
        <v>48</v>
      </c>
      <c r="C20" s="38">
        <f>SUM(C7:C11)+SUM(C14:C19)</f>
        <v>154830193.44999999</v>
      </c>
      <c r="D20" s="38">
        <f>SUM(D7:D11)+SUM(D14:D19)</f>
        <v>339910532</v>
      </c>
      <c r="E20" s="38">
        <f>C20+D20</f>
        <v>494740725.44999999</v>
      </c>
      <c r="F20" s="38">
        <f>SUM(F7:F11)+SUM(F14:F19)</f>
        <v>117691940</v>
      </c>
      <c r="G20" s="38">
        <f>SUM(G7:G11)+SUM(G14:G19)</f>
        <v>337471927</v>
      </c>
      <c r="H20" s="41">
        <f t="shared" si="1"/>
        <v>455163867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29768827</v>
      </c>
      <c r="E22" s="38">
        <f>C22+D22</f>
        <v>29768827</v>
      </c>
      <c r="F22" s="39">
        <v>0</v>
      </c>
      <c r="G22" s="40">
        <v>128709000</v>
      </c>
      <c r="H22" s="41">
        <f t="shared" si="1"/>
        <v>128709000</v>
      </c>
    </row>
    <row r="23" spans="1:8">
      <c r="A23" s="32">
        <v>14</v>
      </c>
      <c r="B23" s="36" t="s">
        <v>51</v>
      </c>
      <c r="C23" s="37">
        <v>28388907.800000004</v>
      </c>
      <c r="D23" s="37">
        <v>23619812.759999998</v>
      </c>
      <c r="E23" s="38">
        <f t="shared" ref="E23:E40" si="2">C23+D23</f>
        <v>52008720.560000002</v>
      </c>
      <c r="F23" s="39">
        <v>14271997</v>
      </c>
      <c r="G23" s="40">
        <v>17371134</v>
      </c>
      <c r="H23" s="41">
        <f t="shared" si="1"/>
        <v>31643131</v>
      </c>
    </row>
    <row r="24" spans="1:8">
      <c r="A24" s="32">
        <v>15</v>
      </c>
      <c r="B24" s="36" t="s">
        <v>52</v>
      </c>
      <c r="C24" s="37">
        <v>2092568.6999999997</v>
      </c>
      <c r="D24" s="37">
        <v>4077468.2399999993</v>
      </c>
      <c r="E24" s="38">
        <f t="shared" si="2"/>
        <v>6170036.9399999995</v>
      </c>
      <c r="F24" s="39">
        <v>2115000</v>
      </c>
      <c r="G24" s="40">
        <v>2726864</v>
      </c>
      <c r="H24" s="41">
        <f t="shared" si="1"/>
        <v>4841864</v>
      </c>
    </row>
    <row r="25" spans="1:8">
      <c r="A25" s="32">
        <v>16</v>
      </c>
      <c r="B25" s="36" t="s">
        <v>53</v>
      </c>
      <c r="C25" s="37">
        <v>6133886.4100000001</v>
      </c>
      <c r="D25" s="37">
        <v>29436953.540000003</v>
      </c>
      <c r="E25" s="38">
        <f t="shared" si="2"/>
        <v>35570839.950000003</v>
      </c>
      <c r="F25" s="39">
        <v>9477337</v>
      </c>
      <c r="G25" s="40">
        <v>21487821</v>
      </c>
      <c r="H25" s="41">
        <f t="shared" si="1"/>
        <v>30965158</v>
      </c>
    </row>
    <row r="26" spans="1:8">
      <c r="A26" s="32">
        <v>17</v>
      </c>
      <c r="B26" s="36" t="s">
        <v>54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226627300</v>
      </c>
      <c r="E27" s="38">
        <f t="shared" si="2"/>
        <v>226627300</v>
      </c>
      <c r="F27" s="39">
        <v>0</v>
      </c>
      <c r="G27" s="40">
        <v>139741200</v>
      </c>
      <c r="H27" s="41">
        <f t="shared" si="1"/>
        <v>139741200</v>
      </c>
    </row>
    <row r="28" spans="1:8">
      <c r="A28" s="32">
        <v>19</v>
      </c>
      <c r="B28" s="36" t="s">
        <v>56</v>
      </c>
      <c r="C28" s="37">
        <v>253318</v>
      </c>
      <c r="D28" s="37">
        <v>5529614</v>
      </c>
      <c r="E28" s="38">
        <f t="shared" si="2"/>
        <v>5782932</v>
      </c>
      <c r="F28" s="39">
        <v>314655</v>
      </c>
      <c r="G28" s="40">
        <v>6357620</v>
      </c>
      <c r="H28" s="41">
        <f t="shared" si="1"/>
        <v>6672275</v>
      </c>
    </row>
    <row r="29" spans="1:8">
      <c r="A29" s="32">
        <v>20</v>
      </c>
      <c r="B29" s="36" t="s">
        <v>57</v>
      </c>
      <c r="C29" s="37">
        <v>3188111</v>
      </c>
      <c r="D29" s="37">
        <v>4572613</v>
      </c>
      <c r="E29" s="38">
        <f t="shared" si="2"/>
        <v>7760724</v>
      </c>
      <c r="F29" s="39">
        <v>3376727</v>
      </c>
      <c r="G29" s="40">
        <v>1236168</v>
      </c>
      <c r="H29" s="41">
        <f t="shared" si="1"/>
        <v>4612895</v>
      </c>
    </row>
    <row r="30" spans="1:8">
      <c r="A30" s="32">
        <v>21</v>
      </c>
      <c r="B30" s="36" t="s">
        <v>58</v>
      </c>
      <c r="C30" s="37">
        <v>0</v>
      </c>
      <c r="D30" s="37">
        <v>28687000</v>
      </c>
      <c r="E30" s="38">
        <f t="shared" si="2"/>
        <v>28687000</v>
      </c>
      <c r="F30" s="39">
        <v>0</v>
      </c>
      <c r="G30" s="40">
        <v>24516000</v>
      </c>
      <c r="H30" s="41">
        <f t="shared" si="1"/>
        <v>24516000</v>
      </c>
    </row>
    <row r="31" spans="1:8">
      <c r="A31" s="32">
        <v>22</v>
      </c>
      <c r="B31" s="44" t="s">
        <v>59</v>
      </c>
      <c r="C31" s="38">
        <f>SUM(C22:C30)</f>
        <v>40056791.910000004</v>
      </c>
      <c r="D31" s="38">
        <f>SUM(D22:D30)</f>
        <v>352319588.54000002</v>
      </c>
      <c r="E31" s="38">
        <f>C31+D31</f>
        <v>392376380.45000005</v>
      </c>
      <c r="F31" s="38">
        <f>SUM(F22:F30)</f>
        <v>29555716</v>
      </c>
      <c r="G31" s="38">
        <f>SUM(G22:G30)</f>
        <v>342145807</v>
      </c>
      <c r="H31" s="41">
        <f t="shared" si="1"/>
        <v>371701523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24759208.140000004</v>
      </c>
      <c r="D38" s="45"/>
      <c r="E38" s="38">
        <f t="shared" si="2"/>
        <v>24759208.140000004</v>
      </c>
      <c r="F38" s="39">
        <v>19838749</v>
      </c>
      <c r="G38" s="47"/>
      <c r="H38" s="41">
        <f t="shared" si="1"/>
        <v>19838749</v>
      </c>
    </row>
    <row r="39" spans="1:8">
      <c r="A39" s="32">
        <v>29</v>
      </c>
      <c r="B39" s="36" t="s">
        <v>67</v>
      </c>
      <c r="C39" s="37">
        <v>1605136.86</v>
      </c>
      <c r="D39" s="45"/>
      <c r="E39" s="38">
        <f t="shared" si="2"/>
        <v>1605136.86</v>
      </c>
      <c r="F39" s="39">
        <v>1623595</v>
      </c>
      <c r="G39" s="47"/>
      <c r="H39" s="41">
        <f t="shared" si="1"/>
        <v>1623595</v>
      </c>
    </row>
    <row r="40" spans="1:8">
      <c r="A40" s="32">
        <v>30</v>
      </c>
      <c r="B40" s="315" t="s">
        <v>274</v>
      </c>
      <c r="C40" s="37">
        <v>102364345</v>
      </c>
      <c r="D40" s="45"/>
      <c r="E40" s="38">
        <f t="shared" si="2"/>
        <v>102364345</v>
      </c>
      <c r="F40" s="39">
        <v>83462344</v>
      </c>
      <c r="G40" s="47"/>
      <c r="H40" s="41">
        <f t="shared" si="1"/>
        <v>83462344</v>
      </c>
    </row>
    <row r="41" spans="1:8" ht="15" thickBot="1">
      <c r="A41" s="49">
        <v>31</v>
      </c>
      <c r="B41" s="50" t="s">
        <v>68</v>
      </c>
      <c r="C41" s="51">
        <f>C31+C40</f>
        <v>142421136.91</v>
      </c>
      <c r="D41" s="51">
        <f>D31+D40</f>
        <v>352319588.54000002</v>
      </c>
      <c r="E41" s="51">
        <f>C41+D41</f>
        <v>494740725.45000005</v>
      </c>
      <c r="F41" s="51">
        <f>F31+F40</f>
        <v>113018060</v>
      </c>
      <c r="G41" s="51">
        <f>G31+G40</f>
        <v>342145807</v>
      </c>
      <c r="H41" s="52">
        <f>F41+G41</f>
        <v>455163867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J21" sqref="J2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521070</v>
      </c>
      <c r="D8" s="64">
        <v>169230</v>
      </c>
      <c r="E8" s="67">
        <f t="shared" ref="E8:E22" si="0">C8+D8</f>
        <v>690300</v>
      </c>
      <c r="F8" s="64">
        <v>349285</v>
      </c>
      <c r="G8" s="64">
        <v>292143</v>
      </c>
      <c r="H8" s="68">
        <f t="shared" ref="H8:H22" si="1">F8+G8</f>
        <v>641428</v>
      </c>
    </row>
    <row r="9" spans="1:8">
      <c r="A9" s="63">
        <v>2</v>
      </c>
      <c r="B9" s="66" t="s">
        <v>198</v>
      </c>
      <c r="C9" s="69">
        <f>C10+C11+C12+C13+C14+C15+C16+C17+C18</f>
        <v>5351143.26</v>
      </c>
      <c r="D9" s="69">
        <f>D10+D11+D12+D13+D14+D15+D16+D17+D18</f>
        <v>11095471.740000004</v>
      </c>
      <c r="E9" s="67">
        <f t="shared" si="0"/>
        <v>16446615.000000004</v>
      </c>
      <c r="F9" s="69">
        <f>F10+F11+F12+F13+F14+F15+F16+F17+F18</f>
        <v>3952381</v>
      </c>
      <c r="G9" s="69">
        <f>G10+G11+G12+G13+G14+G15+G16+G17+G18</f>
        <v>11114303</v>
      </c>
      <c r="H9" s="68">
        <f t="shared" si="1"/>
        <v>15066684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1953085.15</v>
      </c>
      <c r="D11" s="64">
        <v>5958942.950000002</v>
      </c>
      <c r="E11" s="67">
        <f t="shared" si="0"/>
        <v>7912028.1000000015</v>
      </c>
      <c r="F11" s="64">
        <v>1683891</v>
      </c>
      <c r="G11" s="64">
        <v>5686149</v>
      </c>
      <c r="H11" s="68">
        <f t="shared" si="1"/>
        <v>7370040</v>
      </c>
    </row>
    <row r="12" spans="1:8">
      <c r="A12" s="63">
        <v>2.2999999999999998</v>
      </c>
      <c r="B12" s="70" t="s">
        <v>195</v>
      </c>
      <c r="C12" s="64"/>
      <c r="D12" s="64">
        <v>186274.36</v>
      </c>
      <c r="E12" s="67">
        <f t="shared" si="0"/>
        <v>186274.36</v>
      </c>
      <c r="F12" s="64"/>
      <c r="G12" s="64">
        <v>185557</v>
      </c>
      <c r="H12" s="68">
        <f t="shared" si="1"/>
        <v>185557</v>
      </c>
    </row>
    <row r="13" spans="1:8">
      <c r="A13" s="63">
        <v>2.4</v>
      </c>
      <c r="B13" s="70" t="s">
        <v>194</v>
      </c>
      <c r="C13" s="64">
        <v>27017.640000000003</v>
      </c>
      <c r="D13" s="64">
        <v>459983.59</v>
      </c>
      <c r="E13" s="67">
        <f t="shared" si="0"/>
        <v>487001.23000000004</v>
      </c>
      <c r="F13" s="64"/>
      <c r="G13" s="64">
        <v>448677</v>
      </c>
      <c r="H13" s="68">
        <f t="shared" si="1"/>
        <v>448677</v>
      </c>
    </row>
    <row r="14" spans="1:8">
      <c r="A14" s="63">
        <v>2.5</v>
      </c>
      <c r="B14" s="70" t="s">
        <v>193</v>
      </c>
      <c r="C14" s="64">
        <v>103504.28</v>
      </c>
      <c r="D14" s="64">
        <v>1374886.4100000004</v>
      </c>
      <c r="E14" s="67">
        <f t="shared" si="0"/>
        <v>1478390.6900000004</v>
      </c>
      <c r="F14" s="64">
        <v>222988</v>
      </c>
      <c r="G14" s="64">
        <v>1500261</v>
      </c>
      <c r="H14" s="68">
        <f t="shared" si="1"/>
        <v>1723249</v>
      </c>
    </row>
    <row r="15" spans="1:8">
      <c r="A15" s="63">
        <v>2.6</v>
      </c>
      <c r="B15" s="70" t="s">
        <v>192</v>
      </c>
      <c r="C15" s="64"/>
      <c r="D15" s="64">
        <v>57438.9</v>
      </c>
      <c r="E15" s="67">
        <f t="shared" si="0"/>
        <v>57438.9</v>
      </c>
      <c r="F15" s="64"/>
      <c r="G15" s="64">
        <v>454804</v>
      </c>
      <c r="H15" s="68">
        <f t="shared" si="1"/>
        <v>454804</v>
      </c>
    </row>
    <row r="16" spans="1:8">
      <c r="A16" s="63">
        <v>2.7</v>
      </c>
      <c r="B16" s="70" t="s">
        <v>191</v>
      </c>
      <c r="C16" s="64"/>
      <c r="D16" s="64">
        <v>5170.3999999999996</v>
      </c>
      <c r="E16" s="67">
        <f t="shared" si="0"/>
        <v>5170.3999999999996</v>
      </c>
      <c r="F16" s="64"/>
      <c r="G16" s="64">
        <v>13233</v>
      </c>
      <c r="H16" s="68">
        <f t="shared" si="1"/>
        <v>13233</v>
      </c>
    </row>
    <row r="17" spans="1:8">
      <c r="A17" s="63">
        <v>2.8</v>
      </c>
      <c r="B17" s="70" t="s">
        <v>190</v>
      </c>
      <c r="C17" s="64">
        <v>2606259</v>
      </c>
      <c r="D17" s="64">
        <v>2667146</v>
      </c>
      <c r="E17" s="67">
        <f t="shared" si="0"/>
        <v>5273405</v>
      </c>
      <c r="F17" s="64">
        <v>2005024</v>
      </c>
      <c r="G17" s="64">
        <v>2380676</v>
      </c>
      <c r="H17" s="68">
        <f t="shared" si="1"/>
        <v>4385700</v>
      </c>
    </row>
    <row r="18" spans="1:8">
      <c r="A18" s="63">
        <v>2.9</v>
      </c>
      <c r="B18" s="70" t="s">
        <v>189</v>
      </c>
      <c r="C18" s="64">
        <v>661277.18999999983</v>
      </c>
      <c r="D18" s="64">
        <v>385629.13</v>
      </c>
      <c r="E18" s="67">
        <f t="shared" si="0"/>
        <v>1046906.3199999998</v>
      </c>
      <c r="F18" s="64">
        <v>40478</v>
      </c>
      <c r="G18" s="64">
        <v>444946</v>
      </c>
      <c r="H18" s="68">
        <f t="shared" si="1"/>
        <v>485424</v>
      </c>
    </row>
    <row r="19" spans="1:8">
      <c r="A19" s="63">
        <v>3</v>
      </c>
      <c r="B19" s="66" t="s">
        <v>188</v>
      </c>
      <c r="C19" s="64">
        <v>776618</v>
      </c>
      <c r="D19" s="64">
        <v>143696</v>
      </c>
      <c r="E19" s="67">
        <f t="shared" si="0"/>
        <v>920314</v>
      </c>
      <c r="F19" s="64">
        <v>125420</v>
      </c>
      <c r="G19" s="64">
        <v>400201</v>
      </c>
      <c r="H19" s="68">
        <f t="shared" si="1"/>
        <v>525621</v>
      </c>
    </row>
    <row r="20" spans="1:8">
      <c r="A20" s="63">
        <v>4</v>
      </c>
      <c r="B20" s="66" t="s">
        <v>187</v>
      </c>
      <c r="C20" s="64">
        <v>839307</v>
      </c>
      <c r="D20" s="64">
        <v>0</v>
      </c>
      <c r="E20" s="67">
        <f t="shared" si="0"/>
        <v>839307</v>
      </c>
      <c r="F20" s="64">
        <v>898254</v>
      </c>
      <c r="G20" s="64">
        <v>0</v>
      </c>
      <c r="H20" s="68">
        <f t="shared" si="1"/>
        <v>898254</v>
      </c>
    </row>
    <row r="21" spans="1:8">
      <c r="A21" s="63">
        <v>5</v>
      </c>
      <c r="B21" s="66" t="s">
        <v>186</v>
      </c>
      <c r="C21" s="64">
        <v>110432.49</v>
      </c>
      <c r="D21" s="64">
        <v>20078.03</v>
      </c>
      <c r="E21" s="67">
        <f t="shared" si="0"/>
        <v>130510.52</v>
      </c>
      <c r="F21" s="64">
        <v>150524</v>
      </c>
      <c r="G21" s="64">
        <v>36345</v>
      </c>
      <c r="H21" s="68">
        <f t="shared" si="1"/>
        <v>186869</v>
      </c>
    </row>
    <row r="22" spans="1:8">
      <c r="A22" s="63">
        <v>6</v>
      </c>
      <c r="B22" s="71" t="s">
        <v>185</v>
      </c>
      <c r="C22" s="69">
        <f>C8+C9+C19+C20+C21</f>
        <v>7598570.75</v>
      </c>
      <c r="D22" s="69">
        <f>D8+D9+D19+D20+D21</f>
        <v>11428475.770000003</v>
      </c>
      <c r="E22" s="67">
        <f t="shared" si="0"/>
        <v>19027046.520000003</v>
      </c>
      <c r="F22" s="69">
        <f>F8+F9+F19+F20+F21</f>
        <v>5475864</v>
      </c>
      <c r="G22" s="69">
        <f>G8+G9+G19+G20+G21</f>
        <v>11842992</v>
      </c>
      <c r="H22" s="68">
        <f t="shared" si="1"/>
        <v>17318856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1239709.7</v>
      </c>
      <c r="D24" s="64">
        <v>130099.07</v>
      </c>
      <c r="E24" s="67">
        <f t="shared" ref="E24:E31" si="2">C24+D24</f>
        <v>1369808.77</v>
      </c>
      <c r="F24" s="64">
        <v>389806</v>
      </c>
      <c r="G24" s="64">
        <v>34225</v>
      </c>
      <c r="H24" s="68">
        <f t="shared" ref="H24:H31" si="3">F24+G24</f>
        <v>424031</v>
      </c>
    </row>
    <row r="25" spans="1:8">
      <c r="A25" s="63">
        <v>8</v>
      </c>
      <c r="B25" s="66" t="s">
        <v>182</v>
      </c>
      <c r="C25" s="64">
        <v>224745.3</v>
      </c>
      <c r="D25" s="64">
        <v>428086.93</v>
      </c>
      <c r="E25" s="67">
        <f t="shared" si="2"/>
        <v>652832.23</v>
      </c>
      <c r="F25" s="64">
        <v>179334</v>
      </c>
      <c r="G25" s="64">
        <v>298398</v>
      </c>
      <c r="H25" s="68">
        <f t="shared" si="3"/>
        <v>477732</v>
      </c>
    </row>
    <row r="26" spans="1:8">
      <c r="A26" s="63">
        <v>9</v>
      </c>
      <c r="B26" s="66" t="s">
        <v>181</v>
      </c>
      <c r="C26" s="64">
        <v>8658</v>
      </c>
      <c r="D26" s="64">
        <v>1020234</v>
      </c>
      <c r="E26" s="67">
        <f t="shared" si="2"/>
        <v>1028892</v>
      </c>
      <c r="F26" s="64">
        <v>0</v>
      </c>
      <c r="G26" s="64">
        <v>2421917</v>
      </c>
      <c r="H26" s="68">
        <f t="shared" si="3"/>
        <v>2421917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4627741</v>
      </c>
      <c r="E28" s="67">
        <f t="shared" si="2"/>
        <v>4627741</v>
      </c>
      <c r="F28" s="64">
        <v>0</v>
      </c>
      <c r="G28" s="64">
        <v>1689579</v>
      </c>
      <c r="H28" s="68">
        <f t="shared" si="3"/>
        <v>1689579</v>
      </c>
    </row>
    <row r="29" spans="1:8">
      <c r="A29" s="63">
        <v>12</v>
      </c>
      <c r="B29" s="66" t="s">
        <v>178</v>
      </c>
      <c r="C29" s="64">
        <v>117450</v>
      </c>
      <c r="D29" s="64">
        <v>49928</v>
      </c>
      <c r="E29" s="67">
        <f t="shared" si="2"/>
        <v>167378</v>
      </c>
      <c r="F29" s="64">
        <v>342361</v>
      </c>
      <c r="G29" s="64">
        <v>32313</v>
      </c>
      <c r="H29" s="68">
        <f t="shared" si="3"/>
        <v>374674</v>
      </c>
    </row>
    <row r="30" spans="1:8">
      <c r="A30" s="63">
        <v>13</v>
      </c>
      <c r="B30" s="75" t="s">
        <v>177</v>
      </c>
      <c r="C30" s="69">
        <f>C24+C25+C26+C27+C28+C29</f>
        <v>1590563</v>
      </c>
      <c r="D30" s="69">
        <f>D24+D25+D26+D27+D28+D29</f>
        <v>6256089</v>
      </c>
      <c r="E30" s="67">
        <f t="shared" si="2"/>
        <v>7846652</v>
      </c>
      <c r="F30" s="69">
        <f>F24+F25+F26+F27+F28+F29</f>
        <v>911501</v>
      </c>
      <c r="G30" s="69">
        <f>G24+G25+G26+G27+G28+G29</f>
        <v>4476432</v>
      </c>
      <c r="H30" s="68">
        <f t="shared" si="3"/>
        <v>5387933</v>
      </c>
    </row>
    <row r="31" spans="1:8">
      <c r="A31" s="63">
        <v>14</v>
      </c>
      <c r="B31" s="75" t="s">
        <v>176</v>
      </c>
      <c r="C31" s="69">
        <f>C22-C30</f>
        <v>6008007.75</v>
      </c>
      <c r="D31" s="69">
        <f>D22-D30</f>
        <v>5172386.7700000033</v>
      </c>
      <c r="E31" s="67">
        <f t="shared" si="2"/>
        <v>11180394.520000003</v>
      </c>
      <c r="F31" s="69">
        <f>F22-F30</f>
        <v>4564363</v>
      </c>
      <c r="G31" s="69">
        <f>G22-G30</f>
        <v>7366560</v>
      </c>
      <c r="H31" s="68">
        <f t="shared" si="3"/>
        <v>11930923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431975</v>
      </c>
      <c r="D34" s="79">
        <f>D35-D36</f>
        <v>394400</v>
      </c>
      <c r="E34" s="67">
        <f t="shared" ref="E34:E45" si="4">C34+D34</f>
        <v>826375</v>
      </c>
      <c r="F34" s="79">
        <f>F35-F36</f>
        <v>268869</v>
      </c>
      <c r="G34" s="79">
        <f>G35-G36</f>
        <v>353872</v>
      </c>
      <c r="H34" s="67">
        <f t="shared" ref="H34:H45" si="5">F34+G34</f>
        <v>622741</v>
      </c>
    </row>
    <row r="35" spans="1:8">
      <c r="A35" s="63">
        <v>15.1</v>
      </c>
      <c r="B35" s="70" t="s">
        <v>173</v>
      </c>
      <c r="C35" s="64">
        <v>579054</v>
      </c>
      <c r="D35" s="64">
        <v>775187</v>
      </c>
      <c r="E35" s="67">
        <f t="shared" si="4"/>
        <v>1354241</v>
      </c>
      <c r="F35" s="64">
        <v>375446</v>
      </c>
      <c r="G35" s="64">
        <v>642706</v>
      </c>
      <c r="H35" s="67">
        <f t="shared" si="5"/>
        <v>1018152</v>
      </c>
    </row>
    <row r="36" spans="1:8">
      <c r="A36" s="63">
        <v>15.2</v>
      </c>
      <c r="B36" s="70" t="s">
        <v>172</v>
      </c>
      <c r="C36" s="64">
        <v>147079</v>
      </c>
      <c r="D36" s="64">
        <v>380787</v>
      </c>
      <c r="E36" s="67">
        <f t="shared" si="4"/>
        <v>527866</v>
      </c>
      <c r="F36" s="64">
        <v>106577</v>
      </c>
      <c r="G36" s="64">
        <v>288834</v>
      </c>
      <c r="H36" s="67">
        <f t="shared" si="5"/>
        <v>395411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139023</v>
      </c>
      <c r="D40" s="64"/>
      <c r="E40" s="67">
        <f t="shared" si="4"/>
        <v>139023</v>
      </c>
      <c r="F40" s="64">
        <v>563771</v>
      </c>
      <c r="G40" s="64"/>
      <c r="H40" s="67">
        <f t="shared" si="5"/>
        <v>563771</v>
      </c>
    </row>
    <row r="41" spans="1:8">
      <c r="A41" s="63">
        <v>20</v>
      </c>
      <c r="B41" s="66" t="s">
        <v>167</v>
      </c>
      <c r="C41" s="64">
        <v>209024</v>
      </c>
      <c r="D41" s="64"/>
      <c r="E41" s="67">
        <f t="shared" si="4"/>
        <v>209024</v>
      </c>
      <c r="F41" s="64">
        <v>-262060</v>
      </c>
      <c r="G41" s="64"/>
      <c r="H41" s="67">
        <f t="shared" si="5"/>
        <v>-262060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0</v>
      </c>
      <c r="G42" s="64"/>
      <c r="H42" s="67">
        <f t="shared" si="5"/>
        <v>0</v>
      </c>
    </row>
    <row r="43" spans="1:8">
      <c r="A43" s="63">
        <v>22</v>
      </c>
      <c r="B43" s="66" t="s">
        <v>165</v>
      </c>
      <c r="C43" s="64">
        <v>710.5100000000001</v>
      </c>
      <c r="D43" s="64">
        <v>101.97000000000003</v>
      </c>
      <c r="E43" s="67">
        <f t="shared" si="4"/>
        <v>812.48000000000013</v>
      </c>
      <c r="F43" s="64">
        <v>6170</v>
      </c>
      <c r="G43" s="64">
        <v>376</v>
      </c>
      <c r="H43" s="67">
        <f t="shared" si="5"/>
        <v>6546</v>
      </c>
    </row>
    <row r="44" spans="1:8">
      <c r="A44" s="63">
        <v>23</v>
      </c>
      <c r="B44" s="66" t="s">
        <v>164</v>
      </c>
      <c r="C44" s="64">
        <v>106005</v>
      </c>
      <c r="D44" s="64">
        <v>1333</v>
      </c>
      <c r="E44" s="67">
        <f t="shared" si="4"/>
        <v>107338</v>
      </c>
      <c r="F44" s="64">
        <v>168965</v>
      </c>
      <c r="G44" s="64">
        <v>11204</v>
      </c>
      <c r="H44" s="67">
        <f t="shared" si="5"/>
        <v>180169</v>
      </c>
    </row>
    <row r="45" spans="1:8">
      <c r="A45" s="63">
        <v>24</v>
      </c>
      <c r="B45" s="75" t="s">
        <v>281</v>
      </c>
      <c r="C45" s="69">
        <f>C34+C37+C38+C39+C40+C41+C42+C43+C44</f>
        <v>881196.51</v>
      </c>
      <c r="D45" s="69">
        <f>D34+D37+D38+D39+D40+D41+D42+D43+D44</f>
        <v>395834.97</v>
      </c>
      <c r="E45" s="67">
        <f t="shared" si="4"/>
        <v>1277031.48</v>
      </c>
      <c r="F45" s="69">
        <f>F34+F37+F38+F39+F40+F41+F42+F43+F44</f>
        <v>745715</v>
      </c>
      <c r="G45" s="69">
        <f>G34+G37+G38+G39+G40+G41+G42+G43+G44</f>
        <v>365452</v>
      </c>
      <c r="H45" s="67">
        <f t="shared" si="5"/>
        <v>1111167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202394</v>
      </c>
      <c r="D47" s="64"/>
      <c r="E47" s="67">
        <f t="shared" ref="E47:E54" si="6">C47+D47</f>
        <v>202394</v>
      </c>
      <c r="F47" s="64">
        <v>306778</v>
      </c>
      <c r="G47" s="64"/>
      <c r="H47" s="68">
        <f t="shared" ref="H47:H54" si="7">F47+G47</f>
        <v>306778</v>
      </c>
    </row>
    <row r="48" spans="1:8">
      <c r="A48" s="63">
        <v>26</v>
      </c>
      <c r="B48" s="66" t="s">
        <v>161</v>
      </c>
      <c r="C48" s="64">
        <v>197063</v>
      </c>
      <c r="D48" s="64">
        <v>15032</v>
      </c>
      <c r="E48" s="67">
        <f t="shared" si="6"/>
        <v>212095</v>
      </c>
      <c r="F48" s="64">
        <v>170678</v>
      </c>
      <c r="G48" s="64">
        <v>14764</v>
      </c>
      <c r="H48" s="68">
        <f t="shared" si="7"/>
        <v>185442</v>
      </c>
    </row>
    <row r="49" spans="1:8">
      <c r="A49" s="63">
        <v>27</v>
      </c>
      <c r="B49" s="66" t="s">
        <v>160</v>
      </c>
      <c r="C49" s="64">
        <v>4251132</v>
      </c>
      <c r="D49" s="64"/>
      <c r="E49" s="67">
        <f t="shared" si="6"/>
        <v>4251132</v>
      </c>
      <c r="F49" s="64">
        <v>3962186</v>
      </c>
      <c r="G49" s="64"/>
      <c r="H49" s="68">
        <f t="shared" si="7"/>
        <v>3962186</v>
      </c>
    </row>
    <row r="50" spans="1:8">
      <c r="A50" s="63">
        <v>28</v>
      </c>
      <c r="B50" s="66" t="s">
        <v>159</v>
      </c>
      <c r="C50" s="64">
        <v>14826</v>
      </c>
      <c r="D50" s="64"/>
      <c r="E50" s="67">
        <f t="shared" si="6"/>
        <v>14826</v>
      </c>
      <c r="F50" s="64">
        <v>15527</v>
      </c>
      <c r="G50" s="64"/>
      <c r="H50" s="68">
        <f t="shared" si="7"/>
        <v>15527</v>
      </c>
    </row>
    <row r="51" spans="1:8">
      <c r="A51" s="63">
        <v>29</v>
      </c>
      <c r="B51" s="66" t="s">
        <v>158</v>
      </c>
      <c r="C51" s="64">
        <v>814607</v>
      </c>
      <c r="D51" s="64"/>
      <c r="E51" s="67">
        <f t="shared" si="6"/>
        <v>814607</v>
      </c>
      <c r="F51" s="64">
        <v>546421</v>
      </c>
      <c r="G51" s="64"/>
      <c r="H51" s="68">
        <f t="shared" si="7"/>
        <v>546421</v>
      </c>
    </row>
    <row r="52" spans="1:8">
      <c r="A52" s="63">
        <v>30</v>
      </c>
      <c r="B52" s="66" t="s">
        <v>157</v>
      </c>
      <c r="C52" s="64">
        <v>880794</v>
      </c>
      <c r="D52" s="64">
        <v>531921</v>
      </c>
      <c r="E52" s="67">
        <f t="shared" si="6"/>
        <v>1412715</v>
      </c>
      <c r="F52" s="64">
        <v>779587</v>
      </c>
      <c r="G52" s="64">
        <v>438096</v>
      </c>
      <c r="H52" s="68">
        <f t="shared" si="7"/>
        <v>1217683</v>
      </c>
    </row>
    <row r="53" spans="1:8">
      <c r="A53" s="63">
        <v>31</v>
      </c>
      <c r="B53" s="75" t="s">
        <v>282</v>
      </c>
      <c r="C53" s="69">
        <f>C47+C48+C49+C50+C51+C52</f>
        <v>6360816</v>
      </c>
      <c r="D53" s="69">
        <f>D47+D48+D49+D50+D51+D52</f>
        <v>546953</v>
      </c>
      <c r="E53" s="67">
        <f t="shared" si="6"/>
        <v>6907769</v>
      </c>
      <c r="F53" s="69">
        <f>F47+F48+F49+F50+F51+F52</f>
        <v>5781177</v>
      </c>
      <c r="G53" s="69">
        <f>G47+G48+G49+G50+G51+G52</f>
        <v>452860</v>
      </c>
      <c r="H53" s="67">
        <f t="shared" si="7"/>
        <v>6234037</v>
      </c>
    </row>
    <row r="54" spans="1:8">
      <c r="A54" s="63">
        <v>32</v>
      </c>
      <c r="B54" s="75" t="s">
        <v>283</v>
      </c>
      <c r="C54" s="69">
        <f>C45-C53</f>
        <v>-5479619.4900000002</v>
      </c>
      <c r="D54" s="69">
        <f>D45-D53</f>
        <v>-151118.03000000003</v>
      </c>
      <c r="E54" s="67">
        <f t="shared" si="6"/>
        <v>-5630737.5200000005</v>
      </c>
      <c r="F54" s="69">
        <f>F45-F53</f>
        <v>-5035462</v>
      </c>
      <c r="G54" s="69">
        <f>G45-G53</f>
        <v>-87408</v>
      </c>
      <c r="H54" s="67">
        <f t="shared" si="7"/>
        <v>-5122870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528388.25999999978</v>
      </c>
      <c r="D56" s="69">
        <f>D31+D54</f>
        <v>5021268.740000003</v>
      </c>
      <c r="E56" s="67">
        <f>C56+D56</f>
        <v>5549657.0000000028</v>
      </c>
      <c r="F56" s="69">
        <f>F31+F54</f>
        <v>-471099</v>
      </c>
      <c r="G56" s="69">
        <f>G31+G54</f>
        <v>7279152</v>
      </c>
      <c r="H56" s="68">
        <f>F56+G56</f>
        <v>6808053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3434790</v>
      </c>
      <c r="D58" s="64"/>
      <c r="E58" s="67">
        <f>C58+D58</f>
        <v>3434790</v>
      </c>
      <c r="F58" s="64">
        <v>178177</v>
      </c>
      <c r="G58" s="64"/>
      <c r="H58" s="68">
        <f>F58+G58</f>
        <v>178177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-22957</v>
      </c>
      <c r="D60" s="64"/>
      <c r="E60" s="67">
        <f>C60+D60</f>
        <v>-22957</v>
      </c>
      <c r="F60" s="64">
        <v>-69220</v>
      </c>
      <c r="G60" s="64"/>
      <c r="H60" s="68">
        <f>F60+G60</f>
        <v>-69220</v>
      </c>
    </row>
    <row r="61" spans="1:8">
      <c r="A61" s="63">
        <v>37</v>
      </c>
      <c r="B61" s="75" t="s">
        <v>152</v>
      </c>
      <c r="C61" s="69">
        <f>C58+C59+C60</f>
        <v>3411833</v>
      </c>
      <c r="D61" s="69">
        <f>D58+D59+D60</f>
        <v>0</v>
      </c>
      <c r="E61" s="67">
        <f>C61+D61</f>
        <v>3411833</v>
      </c>
      <c r="F61" s="69">
        <f>F58+F59+F60</f>
        <v>108957</v>
      </c>
      <c r="G61" s="69">
        <f>G58+G59+G60</f>
        <v>0</v>
      </c>
      <c r="H61" s="68">
        <f>F61+G61</f>
        <v>108957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-2883444.74</v>
      </c>
      <c r="D63" s="69">
        <f>D56-D61</f>
        <v>5021268.740000003</v>
      </c>
      <c r="E63" s="67">
        <f>C63+D63</f>
        <v>2137824.0000000028</v>
      </c>
      <c r="F63" s="69">
        <f>F56-F61</f>
        <v>-580056</v>
      </c>
      <c r="G63" s="69">
        <f>G56-G61</f>
        <v>7279152</v>
      </c>
      <c r="H63" s="68">
        <f>F63+G63</f>
        <v>6699096</v>
      </c>
    </row>
    <row r="64" spans="1:8">
      <c r="A64" s="59">
        <v>39</v>
      </c>
      <c r="B64" s="66" t="s">
        <v>150</v>
      </c>
      <c r="C64" s="82">
        <v>153223</v>
      </c>
      <c r="D64" s="82"/>
      <c r="E64" s="67">
        <f>C64+D64</f>
        <v>153223</v>
      </c>
      <c r="F64" s="82">
        <v>846937</v>
      </c>
      <c r="G64" s="82"/>
      <c r="H64" s="68">
        <f>F64+G64</f>
        <v>846937</v>
      </c>
    </row>
    <row r="65" spans="1:8">
      <c r="A65" s="63">
        <v>40</v>
      </c>
      <c r="B65" s="75" t="s">
        <v>149</v>
      </c>
      <c r="C65" s="69">
        <f>C63-C64</f>
        <v>-3036667.74</v>
      </c>
      <c r="D65" s="69">
        <f>D63-D64</f>
        <v>5021268.740000003</v>
      </c>
      <c r="E65" s="67">
        <f>C65+D65</f>
        <v>1984601.0000000028</v>
      </c>
      <c r="F65" s="69">
        <f>F63-F64</f>
        <v>-1426993</v>
      </c>
      <c r="G65" s="69">
        <f>G63-G64</f>
        <v>7279152</v>
      </c>
      <c r="H65" s="68">
        <f>F65+G65</f>
        <v>5852159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-3036667.74</v>
      </c>
      <c r="D67" s="85">
        <f>D65+D66</f>
        <v>5021268.740000003</v>
      </c>
      <c r="E67" s="86">
        <f>C67+D67</f>
        <v>1984601.0000000028</v>
      </c>
      <c r="F67" s="85">
        <f>F65+F66</f>
        <v>-1426993</v>
      </c>
      <c r="G67" s="85">
        <f>G65+G66</f>
        <v>7279152</v>
      </c>
      <c r="H67" s="87">
        <f>F67+G67</f>
        <v>5852159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K22" sqref="K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6755009</v>
      </c>
      <c r="D8" s="40">
        <v>1749934</v>
      </c>
      <c r="E8" s="250">
        <f t="shared" ref="E8:E53" si="1">C8+D8</f>
        <v>8504943</v>
      </c>
      <c r="F8" s="40">
        <v>6697449</v>
      </c>
      <c r="G8" s="40">
        <v>1446112</v>
      </c>
      <c r="H8" s="41">
        <f t="shared" si="0"/>
        <v>8143561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4407626</v>
      </c>
      <c r="D10" s="40">
        <v>18728056</v>
      </c>
      <c r="E10" s="250">
        <f t="shared" si="1"/>
        <v>23135682</v>
      </c>
      <c r="F10" s="40">
        <v>5814745</v>
      </c>
      <c r="G10" s="40">
        <v>22317027</v>
      </c>
      <c r="H10" s="41">
        <f t="shared" si="0"/>
        <v>28131772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5778015</v>
      </c>
      <c r="D17" s="40">
        <v>253725791</v>
      </c>
      <c r="E17" s="250">
        <f t="shared" si="1"/>
        <v>259503806</v>
      </c>
      <c r="F17" s="40">
        <v>5678610.5999999996</v>
      </c>
      <c r="G17" s="40">
        <v>246462032.63999999</v>
      </c>
      <c r="H17" s="41">
        <f t="shared" si="0"/>
        <v>252140643.23999998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1121563</v>
      </c>
      <c r="D20" s="40">
        <v>2515832</v>
      </c>
      <c r="E20" s="250">
        <f t="shared" si="1"/>
        <v>3637395</v>
      </c>
      <c r="F20" s="40">
        <v>3134527.33</v>
      </c>
      <c r="G20" s="40">
        <v>2644087.37</v>
      </c>
      <c r="H20" s="41">
        <f t="shared" si="0"/>
        <v>5778614.7000000002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27819534</v>
      </c>
      <c r="D23" s="40">
        <v>209908155</v>
      </c>
      <c r="E23" s="250">
        <f t="shared" si="1"/>
        <v>237727689</v>
      </c>
      <c r="F23" s="40">
        <v>35106828</v>
      </c>
      <c r="G23" s="40">
        <v>156449372.13999999</v>
      </c>
      <c r="H23" s="41">
        <f t="shared" si="0"/>
        <v>191556200.13999999</v>
      </c>
    </row>
    <row r="24" spans="1:8" s="20" customFormat="1">
      <c r="A24" s="248" t="s">
        <v>17</v>
      </c>
      <c r="B24" s="253" t="s">
        <v>77</v>
      </c>
      <c r="C24" s="40">
        <v>1857064</v>
      </c>
      <c r="D24" s="40">
        <v>241290395</v>
      </c>
      <c r="E24" s="250">
        <f t="shared" si="1"/>
        <v>243147459</v>
      </c>
      <c r="F24" s="40">
        <v>3191902</v>
      </c>
      <c r="G24" s="40">
        <v>241903431.88999999</v>
      </c>
      <c r="H24" s="41">
        <f t="shared" si="0"/>
        <v>245095333.88999999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664793</v>
      </c>
      <c r="E25" s="250">
        <f t="shared" si="1"/>
        <v>664793</v>
      </c>
      <c r="F25" s="40">
        <v>0</v>
      </c>
      <c r="G25" s="40">
        <v>565804.76</v>
      </c>
      <c r="H25" s="41">
        <f t="shared" si="0"/>
        <v>565804.76</v>
      </c>
    </row>
    <row r="26" spans="1:8" s="20" customFormat="1">
      <c r="A26" s="248" t="s">
        <v>19</v>
      </c>
      <c r="B26" s="253" t="s">
        <v>79</v>
      </c>
      <c r="C26" s="40">
        <v>5264140</v>
      </c>
      <c r="D26" s="40">
        <v>120191642</v>
      </c>
      <c r="E26" s="250">
        <f t="shared" si="1"/>
        <v>125455782</v>
      </c>
      <c r="F26" s="40">
        <v>6069589</v>
      </c>
      <c r="G26" s="40">
        <v>111649201.5</v>
      </c>
      <c r="H26" s="41">
        <f t="shared" si="0"/>
        <v>117718790.5</v>
      </c>
    </row>
    <row r="27" spans="1:8" s="20" customFormat="1">
      <c r="A27" s="248" t="s">
        <v>20</v>
      </c>
      <c r="B27" s="253" t="s">
        <v>80</v>
      </c>
      <c r="C27" s="40">
        <v>32310</v>
      </c>
      <c r="D27" s="40">
        <v>34974169</v>
      </c>
      <c r="E27" s="250">
        <f t="shared" si="1"/>
        <v>35006479</v>
      </c>
      <c r="F27" s="40">
        <v>43294</v>
      </c>
      <c r="G27" s="40">
        <v>371937.16</v>
      </c>
      <c r="H27" s="41">
        <f t="shared" si="0"/>
        <v>415231.16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8751959</v>
      </c>
      <c r="E28" s="250">
        <f t="shared" si="1"/>
        <v>10270616</v>
      </c>
      <c r="F28" s="40">
        <v>2179986</v>
      </c>
      <c r="G28" s="40">
        <v>11472654.449999999</v>
      </c>
      <c r="H28" s="41">
        <f t="shared" si="0"/>
        <v>13652640.449999999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12258000</v>
      </c>
      <c r="H29" s="41">
        <f t="shared" si="0"/>
        <v>12258000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5234340</v>
      </c>
      <c r="E33" s="250">
        <f t="shared" si="1"/>
        <v>5234340</v>
      </c>
      <c r="F33" s="40"/>
      <c r="G33" s="40">
        <v>7391640</v>
      </c>
      <c r="H33" s="41">
        <f t="shared" si="0"/>
        <v>7391640</v>
      </c>
    </row>
    <row r="34" spans="1:8" s="20" customFormat="1">
      <c r="A34" s="248">
        <v>6.2</v>
      </c>
      <c r="B34" s="306" t="s">
        <v>323</v>
      </c>
      <c r="C34" s="40"/>
      <c r="D34" s="40">
        <v>5450530</v>
      </c>
      <c r="E34" s="250">
        <f t="shared" si="1"/>
        <v>5450530</v>
      </c>
      <c r="F34" s="40"/>
      <c r="G34" s="40">
        <v>7354800</v>
      </c>
      <c r="H34" s="41">
        <f t="shared" si="0"/>
        <v>7354800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3792</v>
      </c>
      <c r="G41" s="40">
        <v>0</v>
      </c>
      <c r="H41" s="41">
        <f t="shared" si="0"/>
        <v>3792</v>
      </c>
    </row>
    <row r="42" spans="1:8" s="20" customFormat="1" ht="25.5">
      <c r="A42" s="248">
        <v>7.2</v>
      </c>
      <c r="B42" s="251" t="s">
        <v>330</v>
      </c>
      <c r="C42" s="40">
        <v>152936.09000000008</v>
      </c>
      <c r="D42" s="40">
        <v>1235500.4999999995</v>
      </c>
      <c r="E42" s="250">
        <f t="shared" si="1"/>
        <v>1388436.5899999996</v>
      </c>
      <c r="F42" s="40">
        <v>202111</v>
      </c>
      <c r="G42" s="40">
        <v>700998</v>
      </c>
      <c r="H42" s="41">
        <f t="shared" si="0"/>
        <v>903109</v>
      </c>
    </row>
    <row r="43" spans="1:8" s="20" customFormat="1" ht="25.5">
      <c r="A43" s="248">
        <v>7.3</v>
      </c>
      <c r="B43" s="251" t="s">
        <v>333</v>
      </c>
      <c r="C43" s="40">
        <v>20918</v>
      </c>
      <c r="D43" s="40">
        <v>74026</v>
      </c>
      <c r="E43" s="250">
        <f t="shared" si="1"/>
        <v>94944</v>
      </c>
      <c r="F43" s="40">
        <v>27075</v>
      </c>
      <c r="G43" s="40">
        <v>65534</v>
      </c>
      <c r="H43" s="41">
        <f t="shared" si="0"/>
        <v>92609</v>
      </c>
    </row>
    <row r="44" spans="1:8" s="20" customFormat="1" ht="25.5">
      <c r="A44" s="248">
        <v>7.4</v>
      </c>
      <c r="B44" s="251" t="s">
        <v>334</v>
      </c>
      <c r="C44" s="40">
        <v>225568</v>
      </c>
      <c r="D44" s="40">
        <v>2527037</v>
      </c>
      <c r="E44" s="250">
        <f t="shared" si="1"/>
        <v>2752605</v>
      </c>
      <c r="F44" s="40">
        <v>88489</v>
      </c>
      <c r="G44" s="40">
        <v>993707</v>
      </c>
      <c r="H44" s="41">
        <f t="shared" si="0"/>
        <v>1082196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31" sqref="F3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43646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488</v>
      </c>
      <c r="D5" s="414" t="s">
        <v>489</v>
      </c>
    </row>
    <row r="6" spans="1:8" ht="15" customHeight="1">
      <c r="A6" s="90">
        <v>1</v>
      </c>
      <c r="B6" s="404" t="s">
        <v>309</v>
      </c>
      <c r="C6" s="406">
        <f>C7+C9+C10</f>
        <v>471265584.86400002</v>
      </c>
      <c r="D6" s="407">
        <f>D7+D9+D10</f>
        <v>447659690.903</v>
      </c>
    </row>
    <row r="7" spans="1:8" ht="15" customHeight="1">
      <c r="A7" s="90">
        <v>1.1000000000000001</v>
      </c>
      <c r="B7" s="404" t="s">
        <v>204</v>
      </c>
      <c r="C7" s="408">
        <v>456096419.18099999</v>
      </c>
      <c r="D7" s="409">
        <v>431207479.01999998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15064478.882999998</v>
      </c>
      <c r="D9" s="409">
        <v>16344255.882999998</v>
      </c>
    </row>
    <row r="10" spans="1:8" ht="15" customHeight="1">
      <c r="A10" s="90">
        <v>1.3</v>
      </c>
      <c r="B10" s="404" t="s">
        <v>29</v>
      </c>
      <c r="C10" s="410">
        <v>104686.8</v>
      </c>
      <c r="D10" s="409">
        <v>107956</v>
      </c>
    </row>
    <row r="11" spans="1:8" ht="15" customHeight="1">
      <c r="A11" s="90">
        <v>2</v>
      </c>
      <c r="B11" s="404" t="s">
        <v>306</v>
      </c>
      <c r="C11" s="408">
        <v>2959268.6996200732</v>
      </c>
      <c r="D11" s="409">
        <v>6195722.7018699115</v>
      </c>
    </row>
    <row r="12" spans="1:8" ht="15" customHeight="1">
      <c r="A12" s="90">
        <v>3</v>
      </c>
      <c r="B12" s="404" t="s">
        <v>307</v>
      </c>
      <c r="C12" s="410">
        <v>46403225.368749999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520628078.93237007</v>
      </c>
      <c r="D13" s="412">
        <f>D6+D11+D12</f>
        <v>500258638.97361988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I19" sqref="I1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498</v>
      </c>
      <c r="C6" s="104"/>
    </row>
    <row r="7" spans="1:8">
      <c r="A7" s="102">
        <v>2</v>
      </c>
      <c r="B7" s="103" t="s">
        <v>499</v>
      </c>
      <c r="C7" s="104"/>
    </row>
    <row r="8" spans="1:8">
      <c r="A8" s="102">
        <v>3</v>
      </c>
      <c r="B8" s="103" t="s">
        <v>510</v>
      </c>
      <c r="C8" s="104"/>
    </row>
    <row r="9" spans="1:8">
      <c r="A9" s="102">
        <v>4</v>
      </c>
      <c r="B9" s="103" t="s">
        <v>500</v>
      </c>
      <c r="C9" s="104"/>
    </row>
    <row r="10" spans="1:8">
      <c r="A10" s="102">
        <v>5</v>
      </c>
      <c r="B10" s="103" t="s">
        <v>501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502</v>
      </c>
      <c r="C18" s="106"/>
    </row>
    <row r="19" spans="1:3">
      <c r="A19" s="102">
        <v>2</v>
      </c>
      <c r="B19" s="103" t="s">
        <v>503</v>
      </c>
      <c r="C19" s="106"/>
    </row>
    <row r="20" spans="1:3">
      <c r="A20" s="102">
        <v>3</v>
      </c>
      <c r="B20" s="103" t="s">
        <v>504</v>
      </c>
      <c r="C20" s="106"/>
    </row>
    <row r="21" spans="1:3">
      <c r="A21" s="102">
        <v>4</v>
      </c>
      <c r="B21" s="103" t="s">
        <v>505</v>
      </c>
      <c r="C21" s="106"/>
    </row>
    <row r="22" spans="1:3">
      <c r="A22" s="102">
        <v>5</v>
      </c>
      <c r="B22" s="103" t="s">
        <v>506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507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508</v>
      </c>
      <c r="C33" s="500">
        <v>0.37247516192297941</v>
      </c>
    </row>
    <row r="34" spans="1:3" ht="15" thickBot="1">
      <c r="A34" s="108">
        <v>2</v>
      </c>
      <c r="B34" s="109" t="s">
        <v>509</v>
      </c>
      <c r="C34" s="501">
        <v>0.37247516192297941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3" sqref="H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43646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5995821</v>
      </c>
      <c r="D8" s="382"/>
      <c r="E8" s="383">
        <v>5995821</v>
      </c>
      <c r="F8" s="20"/>
    </row>
    <row r="9" spans="1:7">
      <c r="A9" s="342">
        <v>2</v>
      </c>
      <c r="B9" s="381" t="s">
        <v>37</v>
      </c>
      <c r="C9" s="382">
        <v>47949930</v>
      </c>
      <c r="D9" s="382"/>
      <c r="E9" s="383">
        <v>47949930</v>
      </c>
      <c r="F9" s="20"/>
    </row>
    <row r="10" spans="1:7">
      <c r="A10" s="342">
        <v>3</v>
      </c>
      <c r="B10" s="381" t="s">
        <v>38</v>
      </c>
      <c r="C10" s="382">
        <v>27012154</v>
      </c>
      <c r="D10" s="382"/>
      <c r="E10" s="383">
        <v>27012154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14640144</v>
      </c>
      <c r="D12" s="382"/>
      <c r="E12" s="383">
        <v>14640144</v>
      </c>
      <c r="F12" s="20"/>
    </row>
    <row r="13" spans="1:7">
      <c r="A13" s="342">
        <v>6.1</v>
      </c>
      <c r="B13" s="384" t="s">
        <v>41</v>
      </c>
      <c r="C13" s="385">
        <v>396945029</v>
      </c>
      <c r="D13" s="382"/>
      <c r="E13" s="383">
        <v>396945029</v>
      </c>
      <c r="F13" s="20"/>
    </row>
    <row r="14" spans="1:7">
      <c r="A14" s="342">
        <v>6.2</v>
      </c>
      <c r="B14" s="386" t="s">
        <v>42</v>
      </c>
      <c r="C14" s="385">
        <v>-22466572</v>
      </c>
      <c r="D14" s="382"/>
      <c r="E14" s="383">
        <v>-22466572</v>
      </c>
      <c r="F14" s="20"/>
    </row>
    <row r="15" spans="1:7">
      <c r="A15" s="342">
        <v>6</v>
      </c>
      <c r="B15" s="381" t="s">
        <v>43</v>
      </c>
      <c r="C15" s="382">
        <v>374478457</v>
      </c>
      <c r="D15" s="382"/>
      <c r="E15" s="383">
        <v>374478457</v>
      </c>
      <c r="F15" s="20"/>
    </row>
    <row r="16" spans="1:7">
      <c r="A16" s="342">
        <v>7</v>
      </c>
      <c r="B16" s="381" t="s">
        <v>44</v>
      </c>
      <c r="C16" s="382">
        <v>2638750</v>
      </c>
      <c r="D16" s="382"/>
      <c r="E16" s="383">
        <v>2638750</v>
      </c>
      <c r="F16" s="20"/>
    </row>
    <row r="17" spans="1:7">
      <c r="A17" s="342">
        <v>8</v>
      </c>
      <c r="B17" s="381" t="s">
        <v>206</v>
      </c>
      <c r="C17" s="382">
        <v>451898</v>
      </c>
      <c r="D17" s="382"/>
      <c r="E17" s="383">
        <v>451898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18005975</v>
      </c>
      <c r="D19" s="382">
        <v>3609688</v>
      </c>
      <c r="E19" s="383">
        <v>14396287</v>
      </c>
      <c r="F19" s="20"/>
      <c r="G19" s="118"/>
    </row>
    <row r="20" spans="1:7">
      <c r="A20" s="342">
        <v>11</v>
      </c>
      <c r="B20" s="381" t="s">
        <v>47</v>
      </c>
      <c r="C20" s="382">
        <v>3513596.45</v>
      </c>
      <c r="D20" s="382"/>
      <c r="E20" s="383">
        <v>3513596.45</v>
      </c>
      <c r="F20" s="20"/>
    </row>
    <row r="21" spans="1:7" ht="26.25" thickBot="1">
      <c r="A21" s="212"/>
      <c r="B21" s="344" t="s">
        <v>365</v>
      </c>
      <c r="C21" s="271">
        <f>SUM(C8:C12, C15:C20)</f>
        <v>494740725.44999999</v>
      </c>
      <c r="D21" s="271">
        <f>SUM(D8:D12, D15:D20)</f>
        <v>3609688</v>
      </c>
      <c r="E21" s="387">
        <f>SUM(E8:E12, E15:E20)</f>
        <v>491131037.44999999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7" sqref="D2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43646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491131037.44999999</v>
      </c>
    </row>
    <row r="6" spans="1:6" s="278" customFormat="1">
      <c r="A6" s="120">
        <v>2.1</v>
      </c>
      <c r="B6" s="273" t="s">
        <v>343</v>
      </c>
      <c r="C6" s="200">
        <v>31466879.25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522597916.69999999</v>
      </c>
    </row>
    <row r="9" spans="1:6" s="278" customFormat="1">
      <c r="A9" s="120">
        <v>4</v>
      </c>
      <c r="B9" s="122" t="s">
        <v>89</v>
      </c>
      <c r="C9" s="200">
        <v>6640898</v>
      </c>
    </row>
    <row r="10" spans="1:6" s="96" customFormat="1" outlineLevel="1">
      <c r="A10" s="90">
        <v>5.0999999999999996</v>
      </c>
      <c r="B10" s="91" t="s">
        <v>346</v>
      </c>
      <c r="C10" s="279">
        <v>-16064143.397000002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513174671.30299997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2022-07-25T06:03:04Z</dcterms:modified>
</cp:coreProperties>
</file>